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"/>
    </mc:Choice>
  </mc:AlternateContent>
  <xr:revisionPtr revIDLastSave="0" documentId="13_ncr:1_{1A133811-D5F3-41EF-B776-F849B58AFD11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T1" sheetId="26" r:id="rId1"/>
    <sheet name="DT2" sheetId="32" r:id="rId2"/>
    <sheet name="DT3" sheetId="24" r:id="rId3"/>
    <sheet name="DT4" sheetId="30" r:id="rId4"/>
    <sheet name="DT5" sheetId="29" r:id="rId5"/>
    <sheet name="DT6" sheetId="28" r:id="rId6"/>
    <sheet name="DT7" sheetId="25" r:id="rId7"/>
    <sheet name="DT8" sheetId="27" r:id="rId8"/>
    <sheet name="DT9" sheetId="31" r:id="rId9"/>
    <sheet name="RIEPILOGO" sheetId="8" r:id="rId10"/>
  </sheets>
  <definedNames>
    <definedName name="_xlnm._FilterDatabase" localSheetId="9" hidden="1">RIEPILOGO!$A$1:$E$39</definedName>
    <definedName name="_xlnm.Print_Area" localSheetId="0">'DT1'!$A$1:$Q$24</definedName>
    <definedName name="_xlnm.Print_Area" localSheetId="1">'DT2'!$A$1:$P$23</definedName>
    <definedName name="_xlnm.Print_Area" localSheetId="2">'DT3'!$A$1:$P$23</definedName>
    <definedName name="_xlnm.Print_Area" localSheetId="3">'DT4'!$A$1:$P$24</definedName>
    <definedName name="_xlnm.Print_Area" localSheetId="4">'DT5'!$A$1:$P$23</definedName>
    <definedName name="_xlnm.Print_Area" localSheetId="5">'DT6'!$A$1:$P$23</definedName>
    <definedName name="_xlnm.Print_Area" localSheetId="6">'DT7'!$A$1:$P$23</definedName>
    <definedName name="_xlnm.Print_Area" localSheetId="7">'DT8'!$A$1:$P$23</definedName>
    <definedName name="_xlnm.Print_Area" localSheetId="8">'DT9'!$A$1:$P$23</definedName>
    <definedName name="_xlnm.Print_Area" localSheetId="9">RIEPILOGO!$A$1:$E$39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8" l="1"/>
  <c r="B30" i="8"/>
  <c r="B26" i="8"/>
  <c r="B22" i="8"/>
  <c r="B18" i="8"/>
  <c r="B14" i="8"/>
  <c r="B10" i="8"/>
  <c r="B6" i="8"/>
  <c r="E37" i="8"/>
  <c r="E33" i="8"/>
  <c r="E29" i="8"/>
  <c r="E25" i="8"/>
  <c r="E21" i="8"/>
  <c r="E17" i="8"/>
  <c r="E13" i="8"/>
  <c r="E9" i="8"/>
  <c r="E36" i="8"/>
  <c r="E35" i="8"/>
  <c r="E34" i="8"/>
  <c r="E32" i="8"/>
  <c r="E31" i="8"/>
  <c r="E30" i="8"/>
  <c r="E28" i="8"/>
  <c r="E27" i="8"/>
  <c r="E26" i="8"/>
  <c r="E24" i="8"/>
  <c r="E23" i="8"/>
  <c r="E22" i="8"/>
  <c r="E20" i="8"/>
  <c r="E19" i="8"/>
  <c r="E18" i="8"/>
  <c r="E16" i="8"/>
  <c r="E15" i="8"/>
  <c r="E14" i="8"/>
  <c r="E12" i="8"/>
  <c r="E11" i="8"/>
  <c r="E10" i="8"/>
  <c r="E8" i="8"/>
  <c r="E7" i="8"/>
  <c r="E6" i="8"/>
  <c r="E5" i="8"/>
  <c r="E4" i="8"/>
  <c r="E3" i="8"/>
  <c r="E2" i="8"/>
  <c r="N23" i="31"/>
  <c r="M23" i="31"/>
  <c r="N23" i="27"/>
  <c r="M23" i="27"/>
  <c r="N23" i="25"/>
  <c r="M23" i="25"/>
  <c r="N23" i="28"/>
  <c r="M23" i="28"/>
  <c r="N23" i="29"/>
  <c r="M23" i="29"/>
  <c r="P24" i="30"/>
  <c r="N24" i="30"/>
  <c r="M24" i="30"/>
  <c r="N23" i="24"/>
  <c r="M23" i="24"/>
  <c r="N23" i="32"/>
  <c r="M23" i="32"/>
  <c r="P23" i="26"/>
  <c r="N23" i="26"/>
  <c r="M23" i="26"/>
  <c r="C14" i="31"/>
  <c r="P22" i="31"/>
  <c r="Q22" i="31" s="1"/>
  <c r="P21" i="31"/>
  <c r="Q21" i="31" s="1"/>
  <c r="P20" i="31"/>
  <c r="Q20" i="31" s="1"/>
  <c r="P19" i="31"/>
  <c r="Q19" i="31" s="1"/>
  <c r="P18" i="31"/>
  <c r="Q18" i="31" s="1"/>
  <c r="P17" i="31"/>
  <c r="Q17" i="31" s="1"/>
  <c r="C14" i="27"/>
  <c r="Q22" i="27"/>
  <c r="P22" i="27"/>
  <c r="P21" i="27"/>
  <c r="Q21" i="27" s="1"/>
  <c r="P20" i="27"/>
  <c r="Q20" i="27" s="1"/>
  <c r="P19" i="27"/>
  <c r="Q19" i="27" s="1"/>
  <c r="P18" i="27"/>
  <c r="Q18" i="27" s="1"/>
  <c r="P17" i="27"/>
  <c r="P23" i="27" s="1"/>
  <c r="C14" i="25"/>
  <c r="P22" i="25"/>
  <c r="Q22" i="25" s="1"/>
  <c r="P21" i="25"/>
  <c r="Q21" i="25" s="1"/>
  <c r="P20" i="25"/>
  <c r="Q20" i="25" s="1"/>
  <c r="P19" i="25"/>
  <c r="Q19" i="25" s="1"/>
  <c r="P18" i="25"/>
  <c r="Q18" i="25" s="1"/>
  <c r="P17" i="25"/>
  <c r="Q17" i="25" s="1"/>
  <c r="Q23" i="25" s="1"/>
  <c r="C14" i="28"/>
  <c r="P22" i="28"/>
  <c r="Q22" i="28" s="1"/>
  <c r="P21" i="28"/>
  <c r="Q21" i="28" s="1"/>
  <c r="P20" i="28"/>
  <c r="Q20" i="28" s="1"/>
  <c r="P19" i="28"/>
  <c r="Q19" i="28" s="1"/>
  <c r="P18" i="28"/>
  <c r="Q18" i="28" s="1"/>
  <c r="P17" i="28"/>
  <c r="Q17" i="28" s="1"/>
  <c r="Q23" i="28" s="1"/>
  <c r="C14" i="29"/>
  <c r="P22" i="29"/>
  <c r="Q22" i="29" s="1"/>
  <c r="P21" i="29"/>
  <c r="Q21" i="29" s="1"/>
  <c r="P20" i="29"/>
  <c r="Q20" i="29" s="1"/>
  <c r="P19" i="29"/>
  <c r="Q19" i="29" s="1"/>
  <c r="P18" i="29"/>
  <c r="Q18" i="29" s="1"/>
  <c r="P17" i="29"/>
  <c r="Q17" i="29" s="1"/>
  <c r="C14" i="30"/>
  <c r="P23" i="30"/>
  <c r="Q23" i="30" s="1"/>
  <c r="P22" i="30"/>
  <c r="Q22" i="30" s="1"/>
  <c r="P21" i="30"/>
  <c r="Q21" i="30" s="1"/>
  <c r="P20" i="30"/>
  <c r="Q20" i="30" s="1"/>
  <c r="P19" i="30"/>
  <c r="Q19" i="30" s="1"/>
  <c r="P18" i="30"/>
  <c r="Q18" i="30" s="1"/>
  <c r="P17" i="30"/>
  <c r="Q17" i="30" s="1"/>
  <c r="C14" i="24"/>
  <c r="P22" i="24"/>
  <c r="Q22" i="24"/>
  <c r="P21" i="24"/>
  <c r="Q21" i="24" s="1"/>
  <c r="P20" i="24"/>
  <c r="Q20" i="24" s="1"/>
  <c r="P19" i="24"/>
  <c r="Q19" i="24" s="1"/>
  <c r="Q23" i="31" l="1"/>
  <c r="P23" i="31"/>
  <c r="Q17" i="27"/>
  <c r="Q23" i="27" s="1"/>
  <c r="P23" i="25"/>
  <c r="P23" i="28"/>
  <c r="Q23" i="29"/>
  <c r="P23" i="29"/>
  <c r="Q24" i="30"/>
  <c r="P18" i="24" l="1"/>
  <c r="Q18" i="24" s="1"/>
  <c r="P17" i="24"/>
  <c r="P23" i="24" s="1"/>
  <c r="P22" i="32"/>
  <c r="Q22" i="32" s="1"/>
  <c r="P21" i="32"/>
  <c r="Q21" i="32" s="1"/>
  <c r="P20" i="32"/>
  <c r="Q20" i="32" s="1"/>
  <c r="P19" i="32"/>
  <c r="Q19" i="32" s="1"/>
  <c r="P18" i="32"/>
  <c r="Q18" i="32" s="1"/>
  <c r="P17" i="32"/>
  <c r="Q17" i="24" l="1"/>
  <c r="Q23" i="24" s="1"/>
  <c r="P23" i="32"/>
  <c r="Q17" i="32"/>
  <c r="Q23" i="32" s="1"/>
  <c r="P21" i="26" l="1"/>
  <c r="Q21" i="26" s="1"/>
  <c r="P19" i="26"/>
  <c r="Q19" i="26" s="1"/>
  <c r="P22" i="26"/>
  <c r="Q22" i="26" s="1"/>
  <c r="P20" i="26"/>
  <c r="Q20" i="26" s="1"/>
  <c r="P18" i="26"/>
  <c r="Q18" i="26" s="1"/>
  <c r="P17" i="26" l="1"/>
  <c r="Q17" i="26" s="1"/>
  <c r="Q23" i="26" s="1"/>
  <c r="C14" i="26" s="1"/>
  <c r="L22" i="32" l="1"/>
  <c r="H22" i="32"/>
  <c r="L21" i="32"/>
  <c r="H21" i="32"/>
  <c r="L20" i="32"/>
  <c r="H20" i="32"/>
  <c r="L19" i="32"/>
  <c r="H19" i="32"/>
  <c r="L18" i="32"/>
  <c r="H18" i="32"/>
  <c r="L17" i="32"/>
  <c r="H17" i="32"/>
  <c r="L22" i="31"/>
  <c r="H22" i="31"/>
  <c r="L21" i="31"/>
  <c r="H21" i="31"/>
  <c r="L20" i="31"/>
  <c r="H20" i="31"/>
  <c r="L19" i="31"/>
  <c r="H19" i="31"/>
  <c r="L18" i="31"/>
  <c r="H18" i="31"/>
  <c r="L17" i="31"/>
  <c r="H17" i="31"/>
  <c r="L22" i="30"/>
  <c r="H22" i="30"/>
  <c r="H21" i="30"/>
  <c r="H19" i="30"/>
  <c r="H23" i="31" l="1"/>
  <c r="H23" i="32"/>
  <c r="C14" i="32" l="1"/>
  <c r="L23" i="30" l="1"/>
  <c r="L21" i="30"/>
  <c r="L20" i="30"/>
  <c r="L19" i="30"/>
  <c r="L18" i="30"/>
  <c r="H18" i="30"/>
  <c r="H24" i="30" s="1"/>
  <c r="L17" i="30"/>
  <c r="H17" i="30"/>
  <c r="L22" i="29" l="1"/>
  <c r="H22" i="29"/>
  <c r="L21" i="29"/>
  <c r="H21" i="29"/>
  <c r="L20" i="29"/>
  <c r="H20" i="29"/>
  <c r="L19" i="29"/>
  <c r="H19" i="29"/>
  <c r="L18" i="29"/>
  <c r="H18" i="29"/>
  <c r="L17" i="29"/>
  <c r="H17" i="29"/>
  <c r="H23" i="29" l="1"/>
  <c r="L22" i="28"/>
  <c r="H22" i="28"/>
  <c r="L21" i="28"/>
  <c r="H21" i="28"/>
  <c r="L20" i="28"/>
  <c r="H20" i="28"/>
  <c r="L19" i="28"/>
  <c r="H19" i="28"/>
  <c r="L18" i="28"/>
  <c r="H18" i="28"/>
  <c r="L17" i="28"/>
  <c r="H17" i="28"/>
  <c r="H18" i="27"/>
  <c r="H19" i="27"/>
  <c r="H23" i="28" l="1"/>
  <c r="L22" i="27"/>
  <c r="H22" i="27"/>
  <c r="L21" i="27"/>
  <c r="H21" i="27"/>
  <c r="L20" i="27"/>
  <c r="H20" i="27"/>
  <c r="L19" i="27"/>
  <c r="L18" i="27"/>
  <c r="L17" i="27"/>
  <c r="H17" i="27"/>
  <c r="H23" i="27" l="1"/>
  <c r="L22" i="26"/>
  <c r="H22" i="26"/>
  <c r="L21" i="26"/>
  <c r="H21" i="26"/>
  <c r="L20" i="26"/>
  <c r="H20" i="26"/>
  <c r="L19" i="26"/>
  <c r="H19" i="26"/>
  <c r="L18" i="26"/>
  <c r="H18" i="26"/>
  <c r="L17" i="26"/>
  <c r="H17" i="26"/>
  <c r="H19" i="25"/>
  <c r="H23" i="26" l="1"/>
  <c r="L22" i="25"/>
  <c r="H22" i="25"/>
  <c r="L21" i="25"/>
  <c r="H21" i="25"/>
  <c r="L20" i="25"/>
  <c r="H20" i="25"/>
  <c r="L19" i="25"/>
  <c r="L18" i="25"/>
  <c r="H18" i="25"/>
  <c r="L17" i="25"/>
  <c r="H17" i="25"/>
  <c r="H23" i="25" s="1"/>
  <c r="L22" i="24"/>
  <c r="H22" i="24"/>
  <c r="H21" i="24"/>
  <c r="L21" i="24"/>
  <c r="L20" i="24"/>
  <c r="H20" i="24"/>
  <c r="H19" i="24"/>
  <c r="L19" i="24"/>
  <c r="H18" i="24"/>
  <c r="L18" i="24"/>
  <c r="L17" i="24"/>
  <c r="H17" i="24"/>
  <c r="H23" i="24" l="1"/>
  <c r="B2" i="8"/>
  <c r="B39" i="8" l="1"/>
  <c r="E39" i="8" l="1"/>
  <c r="B41" i="8" s="1"/>
</calcChain>
</file>

<file path=xl/sharedStrings.xml><?xml version="1.0" encoding="utf-8"?>
<sst xmlns="http://schemas.openxmlformats.org/spreadsheetml/2006/main" count="488" uniqueCount="93">
  <si>
    <t>Spese e oneri %</t>
  </si>
  <si>
    <t>Lotto</t>
  </si>
  <si>
    <t>DT1</t>
  </si>
  <si>
    <t>DDTT</t>
  </si>
  <si>
    <t>Lotto 1</t>
  </si>
  <si>
    <t>Lotto 2</t>
  </si>
  <si>
    <t>Lotto 3</t>
  </si>
  <si>
    <t>DT2</t>
  </si>
  <si>
    <t>DT3</t>
  </si>
  <si>
    <t>S.04</t>
  </si>
  <si>
    <t>Importo lavori</t>
  </si>
  <si>
    <t>IA.04</t>
  </si>
  <si>
    <t>DT4</t>
  </si>
  <si>
    <t>Lotto 4</t>
  </si>
  <si>
    <t>DT5</t>
  </si>
  <si>
    <t>Lotto 5</t>
  </si>
  <si>
    <t>DT6</t>
  </si>
  <si>
    <t>Lotto 6</t>
  </si>
  <si>
    <t>DT7</t>
  </si>
  <si>
    <t>Lotto 7</t>
  </si>
  <si>
    <t>DT8</t>
  </si>
  <si>
    <t>Lotto 8</t>
  </si>
  <si>
    <t>DT9</t>
  </si>
  <si>
    <t>Lotto 9</t>
  </si>
  <si>
    <t>Descrizione Opere</t>
  </si>
  <si>
    <t>ID opere</t>
  </si>
  <si>
    <t>Corrispondenza L. 143/49</t>
  </si>
  <si>
    <t>IX/b</t>
  </si>
  <si>
    <t>IA.01</t>
  </si>
  <si>
    <t>III/a</t>
  </si>
  <si>
    <t>IA.02</t>
  </si>
  <si>
    <t>III/b</t>
  </si>
  <si>
    <t>IA.03</t>
  </si>
  <si>
    <t>III/c</t>
  </si>
  <si>
    <t>T.02</t>
  </si>
  <si>
    <t>Descrizione</t>
  </si>
  <si>
    <t>Totale complessivo</t>
  </si>
  <si>
    <t>DT2 Totale</t>
  </si>
  <si>
    <t>DT3 Totale</t>
  </si>
  <si>
    <t>DT4 Totale</t>
  </si>
  <si>
    <t>DT5 Totale</t>
  </si>
  <si>
    <t>DT6 Totale</t>
  </si>
  <si>
    <t>DT7 Totale</t>
  </si>
  <si>
    <t>DT8 Totale</t>
  </si>
  <si>
    <t>DT9 Totale</t>
  </si>
  <si>
    <t>Impianti elettrici in genere, impianti di illuminazione, telefonici, di sicurezza , di rivelazione incendi , fotovoltaici, a corredo di edifici e costruzioni complessi - cablaggi strutturati - impianti in fibra ottica - singole apparecchiature per laboratori e impianti pilota di tipo complesso</t>
  </si>
  <si>
    <t>Prestazioni
DM 17/06/2016</t>
  </si>
  <si>
    <t>Grado di complessità (G)</t>
  </si>
  <si>
    <t>All. 6 - Determinazione corrispettivi</t>
  </si>
  <si>
    <t>Impianti di riscaldamento - Impianto di raffrescamento, climatizzazione, trattamento dell’aria - Impianti meccanici di distribuzione fluidi - Impianto solare termico</t>
  </si>
  <si>
    <t>Impianti elettrici in genere, impianti di illuminazione, telefonici, di rivelazione incendi, fotovoltaici, a corredo di edifici e costruzioni di importanza corrente - singole apparecchiature per laboratori e impianti pilota di tipo semplice</t>
  </si>
  <si>
    <t>Reti locali e geografiche, cablaggi strutturati, impianti in fibra ottica, Impianti di videosorveglianza, controllo accessi, identificazione targhe di veicoli ecc Sistemi wireless, reti wifi, ponti radio.</t>
  </si>
  <si>
    <t>-</t>
  </si>
  <si>
    <t>Importo lavori totale</t>
  </si>
  <si>
    <r>
      <rPr>
        <b/>
        <sz val="12"/>
        <color theme="1"/>
        <rFont val="Calibri"/>
        <family val="2"/>
        <scheme val="minor"/>
      </rPr>
      <t>Servizi di Direzione Lavori e Coordinamento della Sicurezza in fase di Esecuzione da eseguirsi sulla rete autostradale del territorio italiano gestita in concessione da Autostrade per l’Italia S.p.A.</t>
    </r>
    <r>
      <rPr>
        <sz val="12"/>
        <color theme="1"/>
        <rFont val="Calibri"/>
        <family val="2"/>
        <scheme val="minor"/>
      </rPr>
      <t xml:space="preserve">
L’importo a base di gara è stato calcolato ai sensi del decreto Ministro della giustizia 17 giugno 2016 “Approvazione delle Tabelle dei corrispettivi commisurati a livello qualitativo delle prestazioni di progettazione adottato ai sensi dell’art. 24, comma 8 del Codice”. Ai fini esclusivi del calcolo della base di gara sono stati considerati il taglio medio degli interventi e le prestazioni indicati nelle relative colonne. La SA si riserva di richiedere prestazioni differenti, nell'ambito della famiglia C.I) ESECUZIONE DEI LAVORI. In relazione ad opere non riconducibili a categorie e/o a prestazioni indicate nel presente allegato, per le quali si rendono eventualmente necessari i servizi oggetto della presente procedura, la SA si riserva la facoltà di esplicitare tali interventi nelle Richieste di Servizio e nei Contratti Attuativi che indicheranno di volta in volta le categorie e le prestazioni di riferimento del D.M. 17 giugno 2016.</t>
    </r>
  </si>
  <si>
    <t>Impianti per l'approvvigionamento, la preparazione e la distribuzione di acqua nell'interno di edifici o per
scopi industriali - Impianti sanitari - Impianti di fognatura domestica od industriale ed opere relative al
trattamento delle acque di rifiuto - Reti di distribuzione di combustibili liquidi o gassosi - Impianti per la
distribuzione dell’aria compressa del vuoto e di gas medicali - Impianti e reti antincendio</t>
  </si>
  <si>
    <t>Strutture o parti di strutture in muratura, legno, metallo - Verifiche strutturali relative - Consolidamento
delle opere di fondazione di manufatti dissestati - Ponti, Paratie e tiranti, Consolidamento di pendii e di
fronti rocciosi ed opere connesse, di tipo corrente - Verifiche strutturali relative.</t>
  </si>
  <si>
    <t>CSE</t>
  </si>
  <si>
    <t>DL</t>
  </si>
  <si>
    <t>Professionisti</t>
  </si>
  <si>
    <t>Importi AQ 4 anni</t>
  </si>
  <si>
    <t>Qcl.01; Qcl.02; Qcl.03; Qcl.04; Qcl.06; Qcl.10; Qcl.11; Qcl.12;</t>
  </si>
  <si>
    <t>DT1 Totale</t>
  </si>
  <si>
    <t>DT</t>
  </si>
  <si>
    <t>Importo base di gara Lotto 3</t>
  </si>
  <si>
    <t xml:space="preserve">Taglio medio interventi </t>
  </si>
  <si>
    <t>Paramentro base (P)</t>
  </si>
  <si>
    <t>Totale incidenze (Qi)</t>
  </si>
  <si>
    <t>N° ispettori</t>
  </si>
  <si>
    <t xml:space="preserve">Spese ed Oneri </t>
  </si>
  <si>
    <t>Manutenzione ordinarie e straordinarie agli impianti di esazione, viabilità, energia e gallerie. Ripristini anomalie alle strutture di sostegno degli asset impiantistici</t>
  </si>
  <si>
    <t>Importo base di gara Lotto 1</t>
  </si>
  <si>
    <t>Importo base di gara Lotto 7</t>
  </si>
  <si>
    <t>Manutenzione ordinarie e straordinarie agli impianti di esazione, viabilità ed energia. Ripristini anomalie alle strutture di sostegno degli asset impiantistici</t>
  </si>
  <si>
    <t>Impianti per l'approvvigionamento, la preparazione e la distribuzione di acqua nell'interno di edifici o per
scopi industriali - Impianti sanitari - Impianti di fognatura domestica od industriale ed opere relative al trattamento delle acque di rifiuto - Reti di distribuzione di combustibili liquidi o gassosi - Impianti per la distribuzione dell’aria compressa del vuoto e di gas medicali - Impianti e reti antincendio</t>
  </si>
  <si>
    <t>Importo base di gara Lotto 6</t>
  </si>
  <si>
    <t>Impianti per l'approvvigionamento, la preparazione e la distribuzione di acqua nell'interno di edifici o per scopi industriali - Impianti sanitari - Impianti di fognatura domestica od industriale ed opere relative al  trattamento delle acque di rifiuto - Reti di distribuzione di combustibili liquidi o gassosi - Impianti per la distribuzione dell’aria compressa del vuoto e di gas medicali - Impianti e reti antincendio</t>
  </si>
  <si>
    <t>Importo base di gara Lotto 5</t>
  </si>
  <si>
    <t>Importo base di gara Lotto 4</t>
  </si>
  <si>
    <t>Impianti per l'approvvigionamento, la preparazione e la distribuzione di acqua nell'interno di edifici o per scopi industriali - Impianti sanitari - Impianti di fognatura domestica od industriale ed opere relative al trattamento delle acque di rifiuto - Reti di distribuzione di combustibili liquidi o gassosi - Impianti per la distribuzione dell’aria compressa del vuoto e di gas medicali - Impianti e reti antincendio</t>
  </si>
  <si>
    <t>Strutture o parti di strutture in muratura, legno, metallo - Verifiche strutturali relative - Consolidamento delle opere di fondazione di manufatti dissestati - Ponti, Paratie e tiranti, Consolidamento di pendii e di fronti rocciosi ed opere connesse, di tipo corrente - Verifiche strutturali relative.</t>
  </si>
  <si>
    <t>V.01</t>
  </si>
  <si>
    <t>Interventi di manutenzione su viabilità ordinaria</t>
  </si>
  <si>
    <t>II/a</t>
  </si>
  <si>
    <t>Importo base di gara Lotto 9</t>
  </si>
  <si>
    <t>Importo base di gara Lotto 2</t>
  </si>
  <si>
    <t>Compenso al netto di spese e oneri 
Direttore Lavori</t>
  </si>
  <si>
    <t>Compenso al netto di spese e oneri 
CSE</t>
  </si>
  <si>
    <t>Corrispettivo della Prestazione</t>
  </si>
  <si>
    <t>Importo Lavori (V)</t>
  </si>
  <si>
    <t>Importo base di gara Lotto 8</t>
  </si>
  <si>
    <t>tot.</t>
  </si>
  <si>
    <t>Spese e oneri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</si>
</sst>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%"/>
    <numFmt numFmtId="165" formatCode="0.0000%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128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0" fillId="0" borderId="1" xfId="0" applyBorder="1" applyAlignment="1"/>
    <xf numFmtId="0" fontId="3" fillId="0" borderId="1" xfId="0" applyFont="1" applyBorder="1" applyAlignment="1">
      <alignment horizontal="center"/>
    </xf>
    <xf numFmtId="43" fontId="0" fillId="0" borderId="1" xfId="4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0" xfId="1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44" fontId="0" fillId="0" borderId="8" xfId="1" applyFont="1" applyBorder="1"/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3" borderId="1" xfId="0" applyFont="1" applyFill="1" applyBorder="1"/>
    <xf numFmtId="44" fontId="7" fillId="3" borderId="1" xfId="1" applyFont="1" applyFill="1" applyBorder="1"/>
    <xf numFmtId="0" fontId="7" fillId="3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43" fontId="0" fillId="0" borderId="0" xfId="4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11" fillId="0" borderId="0" xfId="3" applyFont="1" applyFill="1" applyBorder="1" applyAlignment="1">
      <alignment horizontal="center" vertical="center" wrapText="1"/>
    </xf>
    <xf numFmtId="44" fontId="7" fillId="0" borderId="0" xfId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12" fillId="0" borderId="1" xfId="4" applyNumberFormat="1" applyFont="1" applyFill="1" applyBorder="1" applyAlignment="1">
      <alignment horizontal="center" vertical="center"/>
    </xf>
    <xf numFmtId="44" fontId="12" fillId="0" borderId="1" xfId="0" applyNumberFormat="1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4" fontId="2" fillId="4" borderId="12" xfId="1" applyFont="1" applyFill="1" applyBorder="1"/>
    <xf numFmtId="0" fontId="0" fillId="0" borderId="13" xfId="0" applyBorder="1"/>
    <xf numFmtId="0" fontId="0" fillId="0" borderId="14" xfId="0" applyBorder="1" applyAlignment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43" fontId="0" fillId="0" borderId="14" xfId="4" applyFont="1" applyBorder="1" applyAlignment="1">
      <alignment horizontal="center"/>
    </xf>
    <xf numFmtId="44" fontId="0" fillId="0" borderId="14" xfId="1" applyFont="1" applyBorder="1"/>
    <xf numFmtId="0" fontId="0" fillId="0" borderId="14" xfId="0" applyBorder="1" applyAlignment="1">
      <alignment horizontal="center"/>
    </xf>
    <xf numFmtId="0" fontId="0" fillId="0" borderId="3" xfId="0" applyBorder="1"/>
    <xf numFmtId="0" fontId="10" fillId="0" borderId="3" xfId="0" applyFont="1" applyBorder="1"/>
    <xf numFmtId="0" fontId="8" fillId="0" borderId="3" xfId="0" applyFont="1" applyBorder="1" applyAlignment="1">
      <alignment horizontal="left" wrapText="1"/>
    </xf>
    <xf numFmtId="0" fontId="7" fillId="0" borderId="3" xfId="0" applyFont="1" applyBorder="1"/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2" fillId="4" borderId="11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/>
    <xf numFmtId="44" fontId="0" fillId="5" borderId="0" xfId="1" applyFont="1" applyFill="1" applyBorder="1"/>
    <xf numFmtId="165" fontId="14" fillId="0" borderId="0" xfId="0" applyNumberFormat="1" applyFont="1" applyBorder="1" applyAlignment="1" applyProtection="1">
      <alignment vertical="center"/>
      <protection hidden="1"/>
    </xf>
    <xf numFmtId="44" fontId="0" fillId="0" borderId="8" xfId="1" applyFont="1" applyBorder="1" applyAlignment="1"/>
    <xf numFmtId="9" fontId="0" fillId="0" borderId="0" xfId="2" applyFont="1"/>
    <xf numFmtId="0" fontId="12" fillId="0" borderId="1" xfId="0" applyFont="1" applyFill="1" applyBorder="1" applyAlignment="1">
      <alignment horizontal="center" vertical="center" wrapText="1"/>
    </xf>
    <xf numFmtId="44" fontId="0" fillId="0" borderId="14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 wrapText="1"/>
    </xf>
    <xf numFmtId="44" fontId="11" fillId="0" borderId="0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8" fillId="0" borderId="0" xfId="2" applyFont="1" applyBorder="1" applyAlignment="1">
      <alignment horizontal="center" wrapText="1"/>
    </xf>
    <xf numFmtId="9" fontId="11" fillId="0" borderId="0" xfId="2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3" fontId="2" fillId="2" borderId="1" xfId="4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165" fontId="14" fillId="0" borderId="1" xfId="0" applyNumberFormat="1" applyFont="1" applyBorder="1" applyAlignment="1" applyProtection="1">
      <alignment vertical="center"/>
      <protection hidden="1"/>
    </xf>
    <xf numFmtId="1" fontId="12" fillId="0" borderId="1" xfId="4" applyNumberFormat="1" applyFont="1" applyFill="1" applyBorder="1" applyAlignment="1">
      <alignment horizontal="center" vertical="center"/>
    </xf>
    <xf numFmtId="166" fontId="12" fillId="0" borderId="1" xfId="4" applyNumberFormat="1" applyFont="1" applyFill="1" applyBorder="1" applyAlignment="1">
      <alignment horizontal="center" vertical="center"/>
    </xf>
    <xf numFmtId="4" fontId="12" fillId="0" borderId="1" xfId="4" applyNumberFormat="1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8" fillId="0" borderId="0" xfId="2" applyNumberFormat="1" applyFont="1" applyBorder="1" applyAlignment="1">
      <alignment horizont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/>
    </xf>
    <xf numFmtId="164" fontId="2" fillId="2" borderId="1" xfId="2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4" fontId="15" fillId="2" borderId="1" xfId="1" applyFont="1" applyFill="1" applyBorder="1" applyAlignment="1">
      <alignment horizontal="center" vertical="center" wrapText="1"/>
    </xf>
    <xf numFmtId="43" fontId="15" fillId="2" borderId="1" xfId="4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" fontId="15" fillId="0" borderId="0" xfId="4" applyNumberFormat="1" applyFont="1" applyFill="1" applyBorder="1" applyAlignment="1">
      <alignment horizontal="center" vertical="center"/>
    </xf>
    <xf numFmtId="166" fontId="15" fillId="0" borderId="0" xfId="4" applyNumberFormat="1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2" fontId="15" fillId="0" borderId="5" xfId="4" applyNumberFormat="1" applyFont="1" applyFill="1" applyBorder="1" applyAlignment="1">
      <alignment horizontal="center" vertical="center"/>
    </xf>
    <xf numFmtId="44" fontId="15" fillId="0" borderId="5" xfId="0" applyNumberFormat="1" applyFont="1" applyFill="1" applyBorder="1" applyAlignment="1">
      <alignment vertical="center"/>
    </xf>
    <xf numFmtId="44" fontId="2" fillId="0" borderId="5" xfId="0" applyNumberFormat="1" applyFont="1" applyFill="1" applyBorder="1" applyAlignment="1">
      <alignment vertical="center"/>
    </xf>
    <xf numFmtId="4" fontId="15" fillId="0" borderId="5" xfId="4" applyNumberFormat="1" applyFont="1" applyFill="1" applyBorder="1" applyAlignment="1">
      <alignment horizontal="center" vertical="center"/>
    </xf>
    <xf numFmtId="44" fontId="2" fillId="6" borderId="5" xfId="0" applyNumberFormat="1" applyFont="1" applyFill="1" applyBorder="1" applyAlignment="1">
      <alignment vertical="center"/>
    </xf>
    <xf numFmtId="0" fontId="0" fillId="0" borderId="15" xfId="0" applyBorder="1" applyAlignment="1">
      <alignment horizontal="center"/>
    </xf>
    <xf numFmtId="44" fontId="0" fillId="0" borderId="2" xfId="1" applyFont="1" applyBorder="1"/>
    <xf numFmtId="44" fontId="0" fillId="0" borderId="16" xfId="1" applyFont="1" applyBorder="1" applyAlignment="1"/>
    <xf numFmtId="0" fontId="15" fillId="6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7">
    <cellStyle name="Migliaia" xfId="4" builtinId="3"/>
    <cellStyle name="Normale" xfId="0" builtinId="0"/>
    <cellStyle name="Normale 2" xfId="3" xr:uid="{3D33075E-D392-4D6A-8D49-E1080511C29D}"/>
    <cellStyle name="Normale 2 2" xfId="5" xr:uid="{120993D4-536E-4852-A601-542A3C8DE9B3}"/>
    <cellStyle name="Normale 3" xfId="6" xr:uid="{88075B57-49C1-4896-8D2D-CD0AC075BDBF}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1307335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7701B1B-555F-4F2E-9478-8F090FB04FA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766479" cy="335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1353055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408D449-6CE0-492A-8C1E-BC41B32A26B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812199" cy="335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1353055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ABEBB3D-41CC-4CB0-AD9F-681FB87E74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5323"/>
          <a:ext cx="1810724" cy="338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1353055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190E3B1-1545-44E8-BE3F-0591E59D949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812199" cy="335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1307335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9AC79105-CEFC-434D-827C-64CA14BF5DC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766479" cy="335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1307335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434D3AD-6D29-4E79-B4FC-637FEBD15A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766479" cy="3356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1307335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1B070A7-535D-44C3-A688-D9B3356C8EA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812199" cy="3356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1353055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EF3E1E5A-65C2-425C-8465-8E5E17E318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812199" cy="3356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500976</xdr:colOff>
      <xdr:row>1</xdr:row>
      <xdr:rowOff>40968</xdr:rowOff>
    </xdr:from>
    <xdr:to>
      <xdr:col>1</xdr:col>
      <xdr:colOff>1307335</xdr:colOff>
      <xdr:row>3</xdr:row>
      <xdr:rowOff>10851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9FFC67D2-7639-4510-B131-17607E28931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76" y="223848"/>
          <a:ext cx="1766479" cy="335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38CD-5EB5-4D99-8F76-9DF3D7FD19BC}">
  <sheetPr>
    <tabColor rgb="FF00B050"/>
    <pageSetUpPr fitToPage="1"/>
  </sheetPr>
  <dimension ref="A1:BA145"/>
  <sheetViews>
    <sheetView topLeftCell="E21" zoomScale="70" zoomScaleNormal="70" workbookViewId="0">
      <selection activeCell="E23" sqref="A23:XFD23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7.28515625" style="4" bestFit="1" customWidth="1"/>
    <col min="4" max="4" width="50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7" width="23" style="6" customWidth="1"/>
    <col min="18" max="53" width="8.7109375" style="22"/>
    <col min="54" max="16384" width="8.7109375" style="2"/>
  </cols>
  <sheetData>
    <row r="1" spans="1:53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47"/>
      <c r="N1" s="47"/>
      <c r="O1" s="47"/>
      <c r="P1" s="47"/>
      <c r="Q1" s="47"/>
    </row>
    <row r="2" spans="1:53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39"/>
      <c r="N2" s="39"/>
      <c r="O2" s="39"/>
      <c r="P2" s="39"/>
      <c r="Q2" s="39"/>
    </row>
    <row r="3" spans="1:53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39"/>
      <c r="N3" s="39"/>
      <c r="O3" s="39"/>
      <c r="P3" s="39"/>
      <c r="Q3" s="39"/>
    </row>
    <row r="4" spans="1:53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39"/>
      <c r="N4" s="39"/>
      <c r="O4" s="39"/>
      <c r="P4" s="39"/>
      <c r="Q4" s="39"/>
    </row>
    <row r="5" spans="1:53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39"/>
      <c r="N5" s="39"/>
      <c r="O5" s="39"/>
      <c r="P5" s="39"/>
      <c r="Q5" s="39"/>
    </row>
    <row r="6" spans="1:53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39"/>
      <c r="N6" s="39"/>
      <c r="O6" s="39"/>
      <c r="P6" s="39"/>
      <c r="Q6" s="39"/>
    </row>
    <row r="7" spans="1:53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8" spans="1:53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9" spans="1:53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53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53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53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53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38"/>
      <c r="N13" s="38"/>
      <c r="O13" s="38"/>
      <c r="P13" s="38"/>
      <c r="Q13" s="38"/>
    </row>
    <row r="14" spans="1:53" s="22" customFormat="1" ht="15.75" x14ac:dyDescent="0.25">
      <c r="A14" s="51" t="s">
        <v>71</v>
      </c>
      <c r="C14" s="32">
        <f>+Q23</f>
        <v>581559.35677313036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53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39"/>
      <c r="N15" s="39"/>
      <c r="O15" s="39"/>
      <c r="P15" s="39"/>
      <c r="Q15" s="39"/>
    </row>
    <row r="16" spans="1:53" s="26" customFormat="1" ht="70.150000000000006" customHeight="1" x14ac:dyDescent="0.25">
      <c r="A16" s="72" t="s">
        <v>63</v>
      </c>
      <c r="B16" s="73" t="s">
        <v>24</v>
      </c>
      <c r="C16" s="72" t="s">
        <v>25</v>
      </c>
      <c r="D16" s="72" t="s">
        <v>35</v>
      </c>
      <c r="E16" s="72" t="s">
        <v>26</v>
      </c>
      <c r="F16" s="74" t="s">
        <v>47</v>
      </c>
      <c r="G16" s="73" t="s">
        <v>65</v>
      </c>
      <c r="H16" s="73" t="s">
        <v>89</v>
      </c>
      <c r="I16" s="72" t="s">
        <v>46</v>
      </c>
      <c r="J16" s="72" t="s">
        <v>66</v>
      </c>
      <c r="K16" s="72" t="s">
        <v>68</v>
      </c>
      <c r="L16" s="72" t="s">
        <v>67</v>
      </c>
      <c r="M16" s="72" t="s">
        <v>86</v>
      </c>
      <c r="N16" s="72" t="s">
        <v>87</v>
      </c>
      <c r="O16" s="87" t="s">
        <v>0</v>
      </c>
      <c r="P16" s="72" t="s">
        <v>69</v>
      </c>
      <c r="Q16" s="93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</row>
    <row r="17" spans="1:53" s="21" customFormat="1" ht="135" customHeight="1" x14ac:dyDescent="0.25">
      <c r="A17" s="114" t="s">
        <v>2</v>
      </c>
      <c r="B17" s="115" t="s">
        <v>70</v>
      </c>
      <c r="C17" s="33" t="s">
        <v>28</v>
      </c>
      <c r="D17" s="34" t="s">
        <v>55</v>
      </c>
      <c r="E17" s="33" t="s">
        <v>29</v>
      </c>
      <c r="F17" s="35">
        <v>0.75</v>
      </c>
      <c r="G17" s="36">
        <v>1000000</v>
      </c>
      <c r="H17" s="76">
        <f t="shared" ref="H17:H22" si="0">+G17*4</f>
        <v>4000000</v>
      </c>
      <c r="I17" s="61" t="s">
        <v>61</v>
      </c>
      <c r="J17" s="77">
        <v>5.2865000000000002E-2</v>
      </c>
      <c r="K17" s="78">
        <v>3</v>
      </c>
      <c r="L17" s="79">
        <f t="shared" ref="L17:L22" si="1">0.32+0.03+0.02+0.02+0.1+(K17*0.06)+0.035+0.04+0.25</f>
        <v>0.995</v>
      </c>
      <c r="M17" s="80">
        <v>107151.25885625996</v>
      </c>
      <c r="N17" s="80">
        <v>39648.939447274737</v>
      </c>
      <c r="O17" s="88">
        <v>0.23125000000000001</v>
      </c>
      <c r="P17" s="80">
        <f>+(M17+N17)*O17</f>
        <v>33947.545857692399</v>
      </c>
      <c r="Q17" s="80">
        <f>+M17+N17+P17</f>
        <v>180747.74416122711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</row>
    <row r="18" spans="1:53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400000</v>
      </c>
      <c r="H18" s="76">
        <f t="shared" si="0"/>
        <v>1600000</v>
      </c>
      <c r="I18" s="61" t="s">
        <v>61</v>
      </c>
      <c r="J18" s="77">
        <v>6.2988000000000002E-2</v>
      </c>
      <c r="K18" s="78">
        <v>3</v>
      </c>
      <c r="L18" s="79">
        <f t="shared" si="1"/>
        <v>0.995</v>
      </c>
      <c r="M18" s="80">
        <v>57314.08089275063</v>
      </c>
      <c r="N18" s="80">
        <v>21415.817241569595</v>
      </c>
      <c r="O18" s="88">
        <v>0.24625</v>
      </c>
      <c r="P18" s="80">
        <f t="shared" ref="P18:P22" si="2">+(M18+N18)*O18</f>
        <v>19387.237415576354</v>
      </c>
      <c r="Q18" s="80">
        <f>+M18+N18+P18</f>
        <v>98117.135549896571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</row>
    <row r="19" spans="1:53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450000</v>
      </c>
      <c r="H19" s="76">
        <f t="shared" si="0"/>
        <v>1800000</v>
      </c>
      <c r="I19" s="61" t="s">
        <v>61</v>
      </c>
      <c r="J19" s="77">
        <v>6.1469999999999997E-2</v>
      </c>
      <c r="K19" s="78">
        <v>3</v>
      </c>
      <c r="L19" s="79">
        <f t="shared" si="1"/>
        <v>0.995</v>
      </c>
      <c r="M19" s="80">
        <v>85287.510657796447</v>
      </c>
      <c r="N19" s="80">
        <v>23512.115769009997</v>
      </c>
      <c r="O19" s="88">
        <v>0.245</v>
      </c>
      <c r="P19" s="80">
        <f t="shared" si="2"/>
        <v>26655.908474567579</v>
      </c>
      <c r="Q19" s="80">
        <f t="shared" ref="Q19:Q22" si="3">+M19+N19+P19</f>
        <v>135455.53490137402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</row>
    <row r="20" spans="1:53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85000</v>
      </c>
      <c r="H20" s="76">
        <f t="shared" si="0"/>
        <v>340000</v>
      </c>
      <c r="I20" s="61" t="s">
        <v>61</v>
      </c>
      <c r="J20" s="77">
        <v>9.1292999999999999E-2</v>
      </c>
      <c r="K20" s="78">
        <v>3</v>
      </c>
      <c r="L20" s="79">
        <f t="shared" si="1"/>
        <v>0.995</v>
      </c>
      <c r="M20" s="80">
        <v>26026.622981287466</v>
      </c>
      <c r="N20" s="80">
        <v>6595.8943154723765</v>
      </c>
      <c r="O20" s="88">
        <v>0.25</v>
      </c>
      <c r="P20" s="80">
        <f t="shared" si="2"/>
        <v>8155.6293241899602</v>
      </c>
      <c r="Q20" s="80">
        <f t="shared" si="3"/>
        <v>40778.146620949803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</row>
    <row r="21" spans="1:53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200000</v>
      </c>
      <c r="H21" s="76">
        <f t="shared" si="0"/>
        <v>800000</v>
      </c>
      <c r="I21" s="61" t="s">
        <v>61</v>
      </c>
      <c r="J21" s="77">
        <v>7.3527999999999996E-2</v>
      </c>
      <c r="K21" s="78">
        <v>3</v>
      </c>
      <c r="L21" s="79">
        <f t="shared" si="1"/>
        <v>0.995</v>
      </c>
      <c r="M21" s="80">
        <v>27252.978314285407</v>
      </c>
      <c r="N21" s="80">
        <v>12499.679788017051</v>
      </c>
      <c r="O21" s="88">
        <v>0.25</v>
      </c>
      <c r="P21" s="80">
        <f t="shared" si="2"/>
        <v>9938.1645255756139</v>
      </c>
      <c r="Q21" s="80">
        <f t="shared" si="3"/>
        <v>49690.822627878071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</row>
    <row r="22" spans="1:53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250000</v>
      </c>
      <c r="H22" s="76">
        <f t="shared" si="0"/>
        <v>1000000</v>
      </c>
      <c r="I22" s="61" t="s">
        <v>61</v>
      </c>
      <c r="J22" s="77">
        <v>6.9810999999999998E-2</v>
      </c>
      <c r="K22" s="78">
        <v>3</v>
      </c>
      <c r="L22" s="79">
        <f t="shared" si="1"/>
        <v>0.995</v>
      </c>
      <c r="M22" s="80">
        <v>45708.566991990236</v>
      </c>
      <c r="N22" s="80">
        <v>15707.411337453686</v>
      </c>
      <c r="O22" s="88">
        <v>0.25</v>
      </c>
      <c r="P22" s="80">
        <f t="shared" si="2"/>
        <v>15353.994582360981</v>
      </c>
      <c r="Q22" s="80">
        <f t="shared" si="3"/>
        <v>76769.972911804914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</row>
    <row r="23" spans="1:53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9540000</v>
      </c>
      <c r="I23" s="96"/>
      <c r="J23" s="58"/>
      <c r="K23" s="99"/>
      <c r="L23" s="100"/>
      <c r="M23" s="106">
        <f>SUM(M17:M22)</f>
        <v>348741.01869437017</v>
      </c>
      <c r="N23" s="106">
        <f>SUM(N17:N22)</f>
        <v>119379.85789879745</v>
      </c>
      <c r="O23" s="101"/>
      <c r="P23" s="106">
        <f>SUM(P17:P22)</f>
        <v>113438.48017996288</v>
      </c>
      <c r="Q23" s="107">
        <f>SUM(Q17:Q22)</f>
        <v>581559.35677313036</v>
      </c>
    </row>
    <row r="24" spans="1:53" s="22" customFormat="1" x14ac:dyDescent="0.25">
      <c r="B24" s="23"/>
      <c r="C24" s="24"/>
      <c r="D24" s="27"/>
      <c r="E24" s="24"/>
      <c r="F24" s="25"/>
      <c r="G24" s="94" t="s">
        <v>53</v>
      </c>
      <c r="I24" s="39"/>
      <c r="J24" s="39"/>
      <c r="K24" s="39"/>
      <c r="L24" s="39"/>
      <c r="M24" s="39"/>
      <c r="N24" s="39"/>
      <c r="O24" s="39"/>
      <c r="P24" s="39"/>
    </row>
    <row r="25" spans="1:53" s="22" customFormat="1" x14ac:dyDescent="0.25">
      <c r="B25" s="23"/>
      <c r="C25" s="24"/>
      <c r="D25" s="27"/>
      <c r="E25" s="24"/>
      <c r="F25" s="25"/>
      <c r="G25" s="8"/>
      <c r="H25" s="57"/>
      <c r="I25" s="39"/>
      <c r="J25" s="39"/>
      <c r="K25" s="39"/>
      <c r="L25" s="39"/>
      <c r="M25" s="39"/>
      <c r="N25" s="39"/>
      <c r="O25" s="39"/>
      <c r="P25" s="39"/>
      <c r="Q25" s="39"/>
    </row>
    <row r="26" spans="1:53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39"/>
      <c r="N26" s="39"/>
      <c r="O26" s="39"/>
      <c r="P26" s="39"/>
      <c r="Q26" s="39"/>
    </row>
    <row r="27" spans="1:53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39"/>
      <c r="N27" s="39"/>
      <c r="O27" s="39"/>
      <c r="P27" s="39"/>
      <c r="Q27" s="39"/>
    </row>
    <row r="28" spans="1:53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39"/>
      <c r="N28" s="39"/>
      <c r="O28" s="39"/>
      <c r="P28" s="39"/>
      <c r="Q28" s="39"/>
    </row>
    <row r="29" spans="1:53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39"/>
      <c r="N29" s="39"/>
      <c r="O29" s="39"/>
      <c r="P29" s="39"/>
      <c r="Q29" s="39"/>
    </row>
    <row r="30" spans="1:53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39"/>
      <c r="N30" s="39"/>
      <c r="O30" s="39"/>
      <c r="P30" s="39"/>
      <c r="Q30" s="39"/>
    </row>
    <row r="31" spans="1:53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39"/>
      <c r="N31" s="39"/>
      <c r="O31" s="39"/>
      <c r="P31" s="39"/>
      <c r="Q31" s="39"/>
    </row>
    <row r="32" spans="1:53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39"/>
      <c r="N32" s="39"/>
      <c r="O32" s="39"/>
      <c r="P32" s="39"/>
      <c r="Q32" s="39"/>
    </row>
    <row r="33" spans="2:17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39"/>
      <c r="N33" s="39"/>
      <c r="O33" s="39"/>
      <c r="P33" s="39"/>
      <c r="Q33" s="39"/>
    </row>
    <row r="34" spans="2:17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39"/>
      <c r="N34" s="39"/>
      <c r="O34" s="39"/>
      <c r="P34" s="39"/>
      <c r="Q34" s="39"/>
    </row>
    <row r="35" spans="2:17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39"/>
      <c r="N35" s="39"/>
      <c r="O35" s="39"/>
      <c r="P35" s="39"/>
      <c r="Q35" s="39"/>
    </row>
    <row r="36" spans="2:17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39"/>
      <c r="N36" s="39"/>
      <c r="O36" s="39"/>
      <c r="P36" s="39"/>
      <c r="Q36" s="39"/>
    </row>
    <row r="37" spans="2:17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39"/>
      <c r="N37" s="39"/>
      <c r="O37" s="39"/>
      <c r="P37" s="39"/>
      <c r="Q37" s="39"/>
    </row>
    <row r="38" spans="2:17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39"/>
      <c r="N38" s="39"/>
      <c r="O38" s="39"/>
      <c r="P38" s="39"/>
      <c r="Q38" s="39"/>
    </row>
    <row r="39" spans="2:17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39"/>
      <c r="N39" s="39"/>
      <c r="O39" s="39"/>
      <c r="P39" s="39"/>
      <c r="Q39" s="39"/>
    </row>
    <row r="40" spans="2:17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39"/>
      <c r="N40" s="39"/>
      <c r="O40" s="39"/>
      <c r="P40" s="39"/>
      <c r="Q40" s="39"/>
    </row>
    <row r="41" spans="2:17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39"/>
      <c r="N41" s="39"/>
      <c r="O41" s="39"/>
      <c r="P41" s="39"/>
      <c r="Q41" s="39"/>
    </row>
    <row r="42" spans="2:17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39"/>
      <c r="N42" s="39"/>
      <c r="O42" s="39"/>
      <c r="P42" s="39"/>
      <c r="Q42" s="39"/>
    </row>
    <row r="43" spans="2:17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39"/>
      <c r="N43" s="39"/>
      <c r="O43" s="39"/>
      <c r="P43" s="39"/>
      <c r="Q43" s="39"/>
    </row>
    <row r="44" spans="2:17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39"/>
      <c r="N44" s="39"/>
      <c r="O44" s="39"/>
      <c r="P44" s="39"/>
      <c r="Q44" s="39"/>
    </row>
    <row r="45" spans="2:17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39"/>
      <c r="N45" s="39"/>
      <c r="O45" s="39"/>
      <c r="P45" s="39"/>
      <c r="Q45" s="39"/>
    </row>
    <row r="46" spans="2:17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39"/>
      <c r="N46" s="39"/>
      <c r="O46" s="39"/>
      <c r="P46" s="39"/>
      <c r="Q46" s="39"/>
    </row>
    <row r="47" spans="2:17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39"/>
      <c r="N47" s="39"/>
      <c r="O47" s="39"/>
      <c r="P47" s="39"/>
      <c r="Q47" s="39"/>
    </row>
    <row r="48" spans="2:17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39"/>
      <c r="N48" s="39"/>
      <c r="O48" s="39"/>
      <c r="P48" s="39"/>
      <c r="Q48" s="39"/>
    </row>
    <row r="49" spans="2:17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39"/>
      <c r="N49" s="39"/>
      <c r="O49" s="39"/>
      <c r="P49" s="39"/>
      <c r="Q49" s="39"/>
    </row>
    <row r="50" spans="2:17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39"/>
      <c r="N50" s="39"/>
      <c r="O50" s="39"/>
      <c r="P50" s="39"/>
      <c r="Q50" s="39"/>
    </row>
    <row r="51" spans="2:17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39"/>
      <c r="N51" s="39"/>
      <c r="O51" s="39"/>
      <c r="P51" s="39"/>
      <c r="Q51" s="39"/>
    </row>
    <row r="52" spans="2:17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39"/>
      <c r="N52" s="39"/>
      <c r="O52" s="39"/>
      <c r="P52" s="39"/>
      <c r="Q52" s="39"/>
    </row>
    <row r="53" spans="2:17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39"/>
      <c r="N53" s="39"/>
      <c r="O53" s="39"/>
      <c r="P53" s="39"/>
      <c r="Q53" s="39"/>
    </row>
    <row r="54" spans="2:17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39"/>
      <c r="N54" s="39"/>
      <c r="O54" s="39"/>
      <c r="P54" s="39"/>
      <c r="Q54" s="39"/>
    </row>
    <row r="55" spans="2:17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39"/>
      <c r="N55" s="39"/>
      <c r="O55" s="39"/>
      <c r="P55" s="39"/>
      <c r="Q55" s="39"/>
    </row>
    <row r="56" spans="2:17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39"/>
      <c r="N56" s="39"/>
      <c r="O56" s="39"/>
      <c r="P56" s="39"/>
      <c r="Q56" s="39"/>
    </row>
    <row r="57" spans="2:17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39"/>
      <c r="N57" s="39"/>
      <c r="O57" s="39"/>
      <c r="P57" s="39"/>
      <c r="Q57" s="39"/>
    </row>
    <row r="58" spans="2:17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39"/>
      <c r="N58" s="39"/>
      <c r="O58" s="39"/>
      <c r="P58" s="39"/>
      <c r="Q58" s="39"/>
    </row>
    <row r="59" spans="2:17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39"/>
      <c r="N59" s="39"/>
      <c r="O59" s="39"/>
      <c r="P59" s="39"/>
      <c r="Q59" s="39"/>
    </row>
    <row r="60" spans="2:17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39"/>
      <c r="N60" s="39"/>
      <c r="O60" s="39"/>
      <c r="P60" s="39"/>
      <c r="Q60" s="39"/>
    </row>
    <row r="61" spans="2:17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39"/>
      <c r="N61" s="39"/>
      <c r="O61" s="39"/>
      <c r="P61" s="39"/>
      <c r="Q61" s="39"/>
    </row>
    <row r="62" spans="2:17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39"/>
      <c r="N62" s="39"/>
      <c r="O62" s="39"/>
      <c r="P62" s="39"/>
      <c r="Q62" s="39"/>
    </row>
    <row r="63" spans="2:17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39"/>
      <c r="N63" s="39"/>
      <c r="O63" s="39"/>
      <c r="P63" s="39"/>
      <c r="Q63" s="39"/>
    </row>
    <row r="64" spans="2:17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39"/>
      <c r="N64" s="39"/>
      <c r="O64" s="39"/>
      <c r="P64" s="39"/>
      <c r="Q64" s="39"/>
    </row>
    <row r="65" spans="2:17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39"/>
      <c r="N65" s="39"/>
      <c r="O65" s="39"/>
      <c r="P65" s="39"/>
      <c r="Q65" s="39"/>
    </row>
    <row r="66" spans="2:17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39"/>
      <c r="N66" s="39"/>
      <c r="O66" s="39"/>
      <c r="P66" s="39"/>
      <c r="Q66" s="39"/>
    </row>
    <row r="67" spans="2:17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39"/>
      <c r="N67" s="39"/>
      <c r="O67" s="39"/>
      <c r="P67" s="39"/>
      <c r="Q67" s="39"/>
    </row>
    <row r="68" spans="2:17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39"/>
      <c r="N68" s="39"/>
      <c r="O68" s="39"/>
      <c r="P68" s="39"/>
      <c r="Q68" s="39"/>
    </row>
    <row r="69" spans="2:17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39"/>
      <c r="N69" s="39"/>
      <c r="O69" s="39"/>
      <c r="P69" s="39"/>
      <c r="Q69" s="39"/>
    </row>
    <row r="70" spans="2:17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39"/>
      <c r="N70" s="39"/>
      <c r="O70" s="39"/>
      <c r="P70" s="39"/>
      <c r="Q70" s="39"/>
    </row>
    <row r="71" spans="2:17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39"/>
      <c r="N71" s="39"/>
      <c r="O71" s="39"/>
      <c r="P71" s="39"/>
      <c r="Q71" s="39"/>
    </row>
    <row r="72" spans="2:17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39"/>
      <c r="N72" s="39"/>
      <c r="O72" s="39"/>
      <c r="P72" s="39"/>
      <c r="Q72" s="39"/>
    </row>
    <row r="73" spans="2:17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39"/>
      <c r="N73" s="39"/>
      <c r="O73" s="39"/>
      <c r="P73" s="39"/>
      <c r="Q73" s="39"/>
    </row>
    <row r="74" spans="2:17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39"/>
      <c r="N74" s="39"/>
      <c r="O74" s="39"/>
      <c r="P74" s="39"/>
      <c r="Q74" s="39"/>
    </row>
    <row r="75" spans="2:17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39"/>
      <c r="N75" s="39"/>
      <c r="O75" s="39"/>
      <c r="P75" s="39"/>
      <c r="Q75" s="39"/>
    </row>
    <row r="76" spans="2:17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39"/>
      <c r="N76" s="39"/>
      <c r="O76" s="39"/>
      <c r="P76" s="39"/>
      <c r="Q76" s="39"/>
    </row>
    <row r="77" spans="2:17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39"/>
      <c r="N77" s="39"/>
      <c r="O77" s="39"/>
      <c r="P77" s="39"/>
      <c r="Q77" s="39"/>
    </row>
    <row r="78" spans="2:17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39"/>
      <c r="N78" s="39"/>
      <c r="O78" s="39"/>
      <c r="P78" s="39"/>
      <c r="Q78" s="39"/>
    </row>
    <row r="79" spans="2:17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39"/>
      <c r="N79" s="39"/>
      <c r="O79" s="39"/>
      <c r="P79" s="39"/>
      <c r="Q79" s="39"/>
    </row>
    <row r="80" spans="2:17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39"/>
      <c r="N80" s="39"/>
      <c r="O80" s="39"/>
      <c r="P80" s="39"/>
      <c r="Q80" s="39"/>
    </row>
    <row r="81" spans="2:17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39"/>
      <c r="N81" s="39"/>
      <c r="O81" s="39"/>
      <c r="P81" s="39"/>
      <c r="Q81" s="39"/>
    </row>
    <row r="82" spans="2:17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39"/>
      <c r="N82" s="39"/>
      <c r="O82" s="39"/>
      <c r="P82" s="39"/>
      <c r="Q82" s="39"/>
    </row>
    <row r="83" spans="2:17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39"/>
      <c r="N83" s="39"/>
      <c r="O83" s="39"/>
      <c r="P83" s="39"/>
      <c r="Q83" s="39"/>
    </row>
    <row r="84" spans="2:17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39"/>
      <c r="N84" s="39"/>
      <c r="O84" s="39"/>
      <c r="P84" s="39"/>
      <c r="Q84" s="39"/>
    </row>
    <row r="85" spans="2:17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39"/>
      <c r="N85" s="39"/>
      <c r="O85" s="39"/>
      <c r="P85" s="39"/>
      <c r="Q85" s="39"/>
    </row>
    <row r="86" spans="2:17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39"/>
      <c r="N86" s="39"/>
      <c r="O86" s="39"/>
      <c r="P86" s="39"/>
      <c r="Q86" s="39"/>
    </row>
    <row r="87" spans="2:17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39"/>
      <c r="N87" s="39"/>
      <c r="O87" s="39"/>
      <c r="P87" s="39"/>
      <c r="Q87" s="39"/>
    </row>
    <row r="88" spans="2:17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39"/>
      <c r="N88" s="39"/>
      <c r="O88" s="39"/>
      <c r="P88" s="39"/>
      <c r="Q88" s="39"/>
    </row>
    <row r="89" spans="2:17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39"/>
      <c r="N89" s="39"/>
      <c r="O89" s="39"/>
      <c r="P89" s="39"/>
      <c r="Q89" s="39"/>
    </row>
    <row r="90" spans="2:17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39"/>
      <c r="N90" s="39"/>
      <c r="O90" s="39"/>
      <c r="P90" s="39"/>
      <c r="Q90" s="39"/>
    </row>
    <row r="91" spans="2:17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39"/>
      <c r="N91" s="39"/>
      <c r="O91" s="39"/>
      <c r="P91" s="39"/>
      <c r="Q91" s="39"/>
    </row>
    <row r="92" spans="2:17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39"/>
      <c r="N92" s="39"/>
      <c r="O92" s="39"/>
      <c r="P92" s="39"/>
      <c r="Q92" s="39"/>
    </row>
    <row r="93" spans="2:17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39"/>
      <c r="N93" s="39"/>
      <c r="O93" s="39"/>
      <c r="P93" s="39"/>
      <c r="Q93" s="39"/>
    </row>
    <row r="94" spans="2:17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39"/>
      <c r="N94" s="39"/>
      <c r="O94" s="39"/>
      <c r="P94" s="39"/>
      <c r="Q94" s="39"/>
    </row>
    <row r="95" spans="2:17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39"/>
      <c r="N95" s="39"/>
      <c r="O95" s="39"/>
      <c r="P95" s="39"/>
      <c r="Q95" s="39"/>
    </row>
    <row r="96" spans="2:17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39"/>
      <c r="N96" s="39"/>
      <c r="O96" s="39"/>
      <c r="P96" s="39"/>
      <c r="Q96" s="39"/>
    </row>
    <row r="97" spans="2:17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39"/>
      <c r="N97" s="39"/>
      <c r="O97" s="39"/>
      <c r="P97" s="39"/>
      <c r="Q97" s="39"/>
    </row>
    <row r="98" spans="2:17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39"/>
      <c r="N98" s="39"/>
      <c r="O98" s="39"/>
      <c r="P98" s="39"/>
      <c r="Q98" s="39"/>
    </row>
    <row r="99" spans="2:17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39"/>
      <c r="N99" s="39"/>
      <c r="O99" s="39"/>
      <c r="P99" s="39"/>
      <c r="Q99" s="39"/>
    </row>
    <row r="100" spans="2:17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s="22" customFormat="1" x14ac:dyDescent="0.25">
      <c r="B145" s="23"/>
      <c r="C145" s="24"/>
      <c r="D145" s="27"/>
      <c r="E145" s="24"/>
      <c r="F145" s="25"/>
      <c r="G145" s="8"/>
      <c r="H145" s="8"/>
      <c r="I145" s="39"/>
      <c r="J145" s="39"/>
      <c r="K145" s="39"/>
      <c r="L145" s="39"/>
      <c r="M145" s="39"/>
      <c r="N145" s="39"/>
      <c r="O145" s="39"/>
      <c r="P145" s="39"/>
      <c r="Q145" s="39"/>
    </row>
  </sheetData>
  <mergeCells count="3">
    <mergeCell ref="A7:Q12"/>
    <mergeCell ref="A17:A22"/>
    <mergeCell ref="B17:B22"/>
  </mergeCells>
  <pageMargins left="0.7" right="0.7" top="0.75" bottom="0.75" header="0.3" footer="0.3"/>
  <pageSetup paperSize="9" scale="1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A605-E4AD-4398-89E1-F7A359D4BA07}">
  <sheetPr>
    <pageSetUpPr fitToPage="1"/>
  </sheetPr>
  <dimension ref="A1:E41"/>
  <sheetViews>
    <sheetView tabSelected="1" topLeftCell="A19" zoomScale="79" zoomScaleNormal="79" workbookViewId="0">
      <selection activeCell="D50" sqref="D50"/>
    </sheetView>
  </sheetViews>
  <sheetFormatPr defaultRowHeight="15" x14ac:dyDescent="0.25"/>
  <cols>
    <col min="1" max="1" width="19.5703125" bestFit="1" customWidth="1"/>
    <col min="2" max="2" width="20.42578125" style="7" bestFit="1" customWidth="1"/>
    <col min="4" max="4" width="14.85546875" style="9" customWidth="1"/>
    <col min="5" max="5" width="20.28515625" style="7" customWidth="1"/>
  </cols>
  <sheetData>
    <row r="1" spans="1:5" s="17" customFormat="1" ht="49.5" customHeight="1" thickBot="1" x14ac:dyDescent="0.3">
      <c r="A1" s="15" t="s">
        <v>3</v>
      </c>
      <c r="B1" s="16" t="s">
        <v>10</v>
      </c>
      <c r="C1" s="15" t="s">
        <v>1</v>
      </c>
      <c r="D1" s="15" t="s">
        <v>59</v>
      </c>
      <c r="E1" s="16" t="s">
        <v>60</v>
      </c>
    </row>
    <row r="2" spans="1:5" x14ac:dyDescent="0.25">
      <c r="A2" s="116" t="s">
        <v>2</v>
      </c>
      <c r="B2" s="119">
        <f>'DT1'!$H$23</f>
        <v>9540000</v>
      </c>
      <c r="C2" s="125" t="s">
        <v>4</v>
      </c>
      <c r="D2" s="13" t="s">
        <v>58</v>
      </c>
      <c r="E2" s="14">
        <f>+'DT1'!M23</f>
        <v>348741.01869437017</v>
      </c>
    </row>
    <row r="3" spans="1:5" x14ac:dyDescent="0.25">
      <c r="A3" s="117"/>
      <c r="B3" s="120"/>
      <c r="C3" s="126"/>
      <c r="D3" s="6" t="s">
        <v>57</v>
      </c>
      <c r="E3" s="1">
        <f>+'DT1'!N23</f>
        <v>119379.85789879745</v>
      </c>
    </row>
    <row r="4" spans="1:5" x14ac:dyDescent="0.25">
      <c r="A4" s="118"/>
      <c r="B4" s="121"/>
      <c r="C4" s="127"/>
      <c r="D4" s="108" t="s">
        <v>92</v>
      </c>
      <c r="E4" s="109">
        <f>+'DT1'!P23</f>
        <v>113438.48017996288</v>
      </c>
    </row>
    <row r="5" spans="1:5" ht="15.75" thickBot="1" x14ac:dyDescent="0.3">
      <c r="A5" s="122" t="s">
        <v>62</v>
      </c>
      <c r="B5" s="123"/>
      <c r="C5" s="123"/>
      <c r="D5" s="124"/>
      <c r="E5" s="40">
        <f>SUM(E2:E4)</f>
        <v>581559.35677313048</v>
      </c>
    </row>
    <row r="6" spans="1:5" x14ac:dyDescent="0.25">
      <c r="A6" s="116" t="s">
        <v>7</v>
      </c>
      <c r="B6" s="119">
        <f>+'DT2'!H23</f>
        <v>560000</v>
      </c>
      <c r="C6" s="125" t="s">
        <v>5</v>
      </c>
      <c r="D6" s="13" t="s">
        <v>58</v>
      </c>
      <c r="E6" s="14">
        <f>+'DT2'!M23</f>
        <v>44851.337058659257</v>
      </c>
    </row>
    <row r="7" spans="1:5" x14ac:dyDescent="0.25">
      <c r="A7" s="117"/>
      <c r="B7" s="120"/>
      <c r="C7" s="126"/>
      <c r="D7" s="6" t="s">
        <v>57</v>
      </c>
      <c r="E7" s="1">
        <f>+'DT2'!N23</f>
        <v>17060.201478408253</v>
      </c>
    </row>
    <row r="8" spans="1:5" x14ac:dyDescent="0.25">
      <c r="A8" s="118"/>
      <c r="B8" s="121"/>
      <c r="C8" s="127"/>
      <c r="D8" s="108" t="s">
        <v>92</v>
      </c>
      <c r="E8" s="109">
        <f>+'DT2'!P23</f>
        <v>15477.884634266877</v>
      </c>
    </row>
    <row r="9" spans="1:5" ht="15.75" thickBot="1" x14ac:dyDescent="0.3">
      <c r="A9" s="122" t="s">
        <v>37</v>
      </c>
      <c r="B9" s="123"/>
      <c r="C9" s="123"/>
      <c r="D9" s="124"/>
      <c r="E9" s="40">
        <f>SUM(E6:E8)</f>
        <v>77389.423171334376</v>
      </c>
    </row>
    <row r="10" spans="1:5" ht="15.75" thickBot="1" x14ac:dyDescent="0.3">
      <c r="A10" s="116" t="s">
        <v>8</v>
      </c>
      <c r="B10" s="119">
        <f>+'DT3'!H23</f>
        <v>3440000</v>
      </c>
      <c r="C10" s="125" t="s">
        <v>6</v>
      </c>
      <c r="D10" s="13" t="s">
        <v>58</v>
      </c>
      <c r="E10" s="59">
        <f>+'DT3'!M23</f>
        <v>164831.43578106491</v>
      </c>
    </row>
    <row r="11" spans="1:5" x14ac:dyDescent="0.25">
      <c r="A11" s="117"/>
      <c r="B11" s="120"/>
      <c r="C11" s="126"/>
      <c r="D11" s="6" t="s">
        <v>57</v>
      </c>
      <c r="E11" s="59">
        <f>+'DT3'!N23</f>
        <v>61127.274105515069</v>
      </c>
    </row>
    <row r="12" spans="1:5" x14ac:dyDescent="0.25">
      <c r="A12" s="118"/>
      <c r="B12" s="121"/>
      <c r="C12" s="127"/>
      <c r="D12" s="108" t="s">
        <v>92</v>
      </c>
      <c r="E12" s="110">
        <f>+'DT3'!P23</f>
        <v>56450.747022530966</v>
      </c>
    </row>
    <row r="13" spans="1:5" ht="15.75" thickBot="1" x14ac:dyDescent="0.3">
      <c r="A13" s="52" t="s">
        <v>38</v>
      </c>
      <c r="B13" s="53"/>
      <c r="C13" s="53"/>
      <c r="D13" s="54"/>
      <c r="E13" s="40">
        <f>SUM(E10:E12)</f>
        <v>282409.45690911094</v>
      </c>
    </row>
    <row r="14" spans="1:5" ht="15.75" thickBot="1" x14ac:dyDescent="0.3">
      <c r="A14" s="116" t="s">
        <v>12</v>
      </c>
      <c r="B14" s="119">
        <f>+'DT4'!H24</f>
        <v>10650000</v>
      </c>
      <c r="C14" s="125" t="s">
        <v>13</v>
      </c>
      <c r="D14" s="13" t="s">
        <v>58</v>
      </c>
      <c r="E14" s="59">
        <f>+'DT4'!M24</f>
        <v>448375.45263584016</v>
      </c>
    </row>
    <row r="15" spans="1:5" x14ac:dyDescent="0.25">
      <c r="A15" s="117"/>
      <c r="B15" s="120"/>
      <c r="C15" s="126"/>
      <c r="D15" s="6" t="s">
        <v>57</v>
      </c>
      <c r="E15" s="59">
        <f>+'DT4'!N24</f>
        <v>164720.61519544391</v>
      </c>
    </row>
    <row r="16" spans="1:5" x14ac:dyDescent="0.25">
      <c r="A16" s="118"/>
      <c r="B16" s="121"/>
      <c r="C16" s="127"/>
      <c r="D16" s="108" t="s">
        <v>92</v>
      </c>
      <c r="E16" s="110">
        <f>+'DT4'!P24</f>
        <v>134765.31805749884</v>
      </c>
    </row>
    <row r="17" spans="1:5" ht="15.75" thickBot="1" x14ac:dyDescent="0.3">
      <c r="A17" s="122" t="s">
        <v>39</v>
      </c>
      <c r="B17" s="123"/>
      <c r="C17" s="123"/>
      <c r="D17" s="124"/>
      <c r="E17" s="40">
        <f>SUM(E14:E16)</f>
        <v>747861.38588878303</v>
      </c>
    </row>
    <row r="18" spans="1:5" x14ac:dyDescent="0.25">
      <c r="A18" s="116" t="s">
        <v>14</v>
      </c>
      <c r="B18" s="119">
        <f>+'DT5'!H23</f>
        <v>5200000</v>
      </c>
      <c r="C18" s="125" t="s">
        <v>15</v>
      </c>
      <c r="D18" s="13" t="s">
        <v>58</v>
      </c>
      <c r="E18" s="14">
        <f>+'DT5'!M23</f>
        <v>298037.58523450821</v>
      </c>
    </row>
    <row r="19" spans="1:5" x14ac:dyDescent="0.25">
      <c r="A19" s="117"/>
      <c r="B19" s="120"/>
      <c r="C19" s="126"/>
      <c r="D19" s="6" t="s">
        <v>57</v>
      </c>
      <c r="E19" s="1">
        <f>+'DT5'!N23</f>
        <v>87854.630011237459</v>
      </c>
    </row>
    <row r="20" spans="1:5" x14ac:dyDescent="0.25">
      <c r="A20" s="118"/>
      <c r="B20" s="121"/>
      <c r="C20" s="127"/>
      <c r="D20" s="108" t="s">
        <v>92</v>
      </c>
      <c r="E20" s="109">
        <f>+'DT5'!P23</f>
        <v>95635.136003166452</v>
      </c>
    </row>
    <row r="21" spans="1:5" ht="15.75" thickBot="1" x14ac:dyDescent="0.3">
      <c r="A21" s="122" t="s">
        <v>40</v>
      </c>
      <c r="B21" s="123"/>
      <c r="C21" s="123"/>
      <c r="D21" s="124"/>
      <c r="E21" s="40">
        <f>SUM(E18:E20)</f>
        <v>481527.35124891211</v>
      </c>
    </row>
    <row r="22" spans="1:5" x14ac:dyDescent="0.25">
      <c r="A22" s="116" t="s">
        <v>16</v>
      </c>
      <c r="B22" s="119">
        <f>+'DT6'!H23</f>
        <v>3320000</v>
      </c>
      <c r="C22" s="125" t="s">
        <v>17</v>
      </c>
      <c r="D22" s="13" t="s">
        <v>58</v>
      </c>
      <c r="E22" s="1">
        <f>+'DT6'!M23</f>
        <v>167435.98925704937</v>
      </c>
    </row>
    <row r="23" spans="1:5" x14ac:dyDescent="0.25">
      <c r="A23" s="117"/>
      <c r="B23" s="120"/>
      <c r="C23" s="126"/>
      <c r="D23" s="6" t="s">
        <v>57</v>
      </c>
      <c r="E23" s="1">
        <f>+'DT6'!N23</f>
        <v>63127.881824919721</v>
      </c>
    </row>
    <row r="24" spans="1:5" x14ac:dyDescent="0.25">
      <c r="A24" s="118"/>
      <c r="B24" s="121"/>
      <c r="C24" s="127"/>
      <c r="D24" s="108" t="s">
        <v>92</v>
      </c>
      <c r="E24" s="109">
        <f>+'DT6'!P23</f>
        <v>57640.967770492272</v>
      </c>
    </row>
    <row r="25" spans="1:5" ht="15.75" thickBot="1" x14ac:dyDescent="0.3">
      <c r="A25" s="122" t="s">
        <v>41</v>
      </c>
      <c r="B25" s="123"/>
      <c r="C25" s="123"/>
      <c r="D25" s="124"/>
      <c r="E25" s="40">
        <f>SUM(E22:E24)</f>
        <v>288204.83885246137</v>
      </c>
    </row>
    <row r="26" spans="1:5" x14ac:dyDescent="0.25">
      <c r="A26" s="116" t="s">
        <v>18</v>
      </c>
      <c r="B26" s="119">
        <f>+'DT7'!H23</f>
        <v>4020000</v>
      </c>
      <c r="C26" s="125" t="s">
        <v>19</v>
      </c>
      <c r="D26" s="13" t="s">
        <v>58</v>
      </c>
      <c r="E26" s="14">
        <f>+'DT7'!M23</f>
        <v>196169.85964319194</v>
      </c>
    </row>
    <row r="27" spans="1:5" x14ac:dyDescent="0.25">
      <c r="A27" s="117"/>
      <c r="B27" s="120"/>
      <c r="C27" s="126"/>
      <c r="D27" s="6" t="s">
        <v>57</v>
      </c>
      <c r="E27" s="1">
        <f>+'DT7'!N23</f>
        <v>73412.530160594775</v>
      </c>
    </row>
    <row r="28" spans="1:5" x14ac:dyDescent="0.25">
      <c r="A28" s="118"/>
      <c r="B28" s="121"/>
      <c r="C28" s="127"/>
      <c r="D28" s="108" t="s">
        <v>92</v>
      </c>
      <c r="E28" s="109">
        <f>+'DT7'!P23</f>
        <v>66810.107349808502</v>
      </c>
    </row>
    <row r="29" spans="1:5" ht="15.75" thickBot="1" x14ac:dyDescent="0.3">
      <c r="A29" s="122" t="s">
        <v>42</v>
      </c>
      <c r="B29" s="123"/>
      <c r="C29" s="123"/>
      <c r="D29" s="124"/>
      <c r="E29" s="40">
        <f>SUM(E26:E28)</f>
        <v>336392.49715359521</v>
      </c>
    </row>
    <row r="30" spans="1:5" x14ac:dyDescent="0.25">
      <c r="A30" s="116" t="s">
        <v>20</v>
      </c>
      <c r="B30" s="119">
        <f>+'DT8'!H23</f>
        <v>340000</v>
      </c>
      <c r="C30" s="125" t="s">
        <v>21</v>
      </c>
      <c r="D30" s="13" t="s">
        <v>58</v>
      </c>
      <c r="E30" s="14">
        <f>+'DT8'!M23</f>
        <v>32051.916808890739</v>
      </c>
    </row>
    <row r="31" spans="1:5" x14ac:dyDescent="0.25">
      <c r="A31" s="117"/>
      <c r="B31" s="120"/>
      <c r="C31" s="126"/>
      <c r="D31" s="6" t="s">
        <v>57</v>
      </c>
      <c r="E31" s="1">
        <f>+'DT8'!N23</f>
        <v>12220.584045394797</v>
      </c>
    </row>
    <row r="32" spans="1:5" x14ac:dyDescent="0.25">
      <c r="A32" s="118"/>
      <c r="B32" s="121"/>
      <c r="C32" s="127"/>
      <c r="D32" s="108" t="s">
        <v>92</v>
      </c>
      <c r="E32" s="109">
        <f>+'DT8'!P23</f>
        <v>11068.125213571382</v>
      </c>
    </row>
    <row r="33" spans="1:5" ht="15.75" thickBot="1" x14ac:dyDescent="0.3">
      <c r="A33" s="122" t="s">
        <v>43</v>
      </c>
      <c r="B33" s="123"/>
      <c r="C33" s="123"/>
      <c r="D33" s="124"/>
      <c r="E33" s="40">
        <f>SUM(E30:E32)</f>
        <v>55340.626067856916</v>
      </c>
    </row>
    <row r="34" spans="1:5" x14ac:dyDescent="0.25">
      <c r="A34" s="116" t="s">
        <v>22</v>
      </c>
      <c r="B34" s="119">
        <f>+'DT9'!H23</f>
        <v>4160000</v>
      </c>
      <c r="C34" s="125" t="s">
        <v>23</v>
      </c>
      <c r="D34" s="13" t="s">
        <v>58</v>
      </c>
      <c r="E34" s="14">
        <f>+'DT9'!M23</f>
        <v>206615.35546758113</v>
      </c>
    </row>
    <row r="35" spans="1:5" x14ac:dyDescent="0.25">
      <c r="A35" s="117"/>
      <c r="B35" s="120"/>
      <c r="C35" s="126"/>
      <c r="D35" s="6" t="s">
        <v>57</v>
      </c>
      <c r="E35" s="1">
        <f>+'DT9'!N23</f>
        <v>77384.226511691231</v>
      </c>
    </row>
    <row r="36" spans="1:5" x14ac:dyDescent="0.25">
      <c r="A36" s="118"/>
      <c r="B36" s="121"/>
      <c r="C36" s="127"/>
      <c r="D36" s="108" t="s">
        <v>92</v>
      </c>
      <c r="E36" s="109">
        <f>+'DT9'!P23</f>
        <v>70600.457041048387</v>
      </c>
    </row>
    <row r="37" spans="1:5" ht="15.75" thickBot="1" x14ac:dyDescent="0.3">
      <c r="A37" s="122" t="s">
        <v>44</v>
      </c>
      <c r="B37" s="123"/>
      <c r="C37" s="123"/>
      <c r="D37" s="124"/>
      <c r="E37" s="40">
        <f>SUM(E34:E36)</f>
        <v>354600.03902032075</v>
      </c>
    </row>
    <row r="38" spans="1:5" x14ac:dyDescent="0.25">
      <c r="A38" s="10"/>
      <c r="B38" s="11"/>
      <c r="C38" s="11"/>
      <c r="D38" s="12"/>
      <c r="E38" s="1"/>
    </row>
    <row r="39" spans="1:5" ht="15.75" x14ac:dyDescent="0.25">
      <c r="A39" s="18" t="s">
        <v>36</v>
      </c>
      <c r="B39" s="19">
        <f>B2+B6+B10+B14+B18+B22+B26+B30+B34</f>
        <v>41230000</v>
      </c>
      <c r="C39" s="18"/>
      <c r="D39" s="20"/>
      <c r="E39" s="19">
        <f>E5+E9+E13+E17+E21+E25+E29+E33+E37</f>
        <v>3205284.9750855053</v>
      </c>
    </row>
    <row r="41" spans="1:5" x14ac:dyDescent="0.25">
      <c r="B41" s="60">
        <f>E39/B39</f>
        <v>7.7741571066832535E-2</v>
      </c>
    </row>
  </sheetData>
  <autoFilter ref="A1:E39" xr:uid="{5FB48C2C-EA23-424C-954B-994309CFEC21}"/>
  <mergeCells count="35">
    <mergeCell ref="A9:D9"/>
    <mergeCell ref="A5:D5"/>
    <mergeCell ref="A2:A4"/>
    <mergeCell ref="B2:B4"/>
    <mergeCell ref="C2:C4"/>
    <mergeCell ref="A6:A8"/>
    <mergeCell ref="B6:B8"/>
    <mergeCell ref="C6:C8"/>
    <mergeCell ref="C10:C12"/>
    <mergeCell ref="C14:C16"/>
    <mergeCell ref="B10:B12"/>
    <mergeCell ref="B14:B16"/>
    <mergeCell ref="A10:A12"/>
    <mergeCell ref="A25:D25"/>
    <mergeCell ref="C18:C20"/>
    <mergeCell ref="C22:C24"/>
    <mergeCell ref="C26:C28"/>
    <mergeCell ref="A26:A28"/>
    <mergeCell ref="B26:B28"/>
    <mergeCell ref="A21:D21"/>
    <mergeCell ref="A37:D37"/>
    <mergeCell ref="A29:D29"/>
    <mergeCell ref="A33:D33"/>
    <mergeCell ref="C30:C32"/>
    <mergeCell ref="C34:C36"/>
    <mergeCell ref="A30:A32"/>
    <mergeCell ref="B30:B32"/>
    <mergeCell ref="A34:A36"/>
    <mergeCell ref="B34:B36"/>
    <mergeCell ref="A14:A16"/>
    <mergeCell ref="A18:A20"/>
    <mergeCell ref="B18:B20"/>
    <mergeCell ref="A22:A24"/>
    <mergeCell ref="B22:B24"/>
    <mergeCell ref="A17:D17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E1185-5D23-4D02-909D-7DF25A7E5F12}">
  <sheetPr>
    <tabColor rgb="FF00B050"/>
    <pageSetUpPr fitToPage="1"/>
  </sheetPr>
  <dimension ref="A1:AZ144"/>
  <sheetViews>
    <sheetView topLeftCell="A19" zoomScale="62" zoomScaleNormal="62" workbookViewId="0">
      <selection activeCell="H23" sqref="H23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21.140625" style="4" bestFit="1" customWidth="1"/>
    <col min="4" max="4" width="45.7109375" style="28" bestFit="1" customWidth="1"/>
    <col min="5" max="5" width="17.5703125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3" width="23" style="6" customWidth="1"/>
    <col min="14" max="14" width="23" style="66" customWidth="1"/>
    <col min="15" max="15" width="23" style="71" customWidth="1"/>
    <col min="16" max="16" width="23" style="6" customWidth="1"/>
    <col min="17" max="17" width="18.85546875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47"/>
      <c r="N1" s="62"/>
      <c r="O1" s="67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39"/>
      <c r="N2" s="63"/>
      <c r="O2" s="68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39"/>
      <c r="N3" s="63"/>
      <c r="O3" s="68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39"/>
      <c r="N4" s="63"/>
      <c r="O4" s="68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39"/>
      <c r="N5" s="63"/>
      <c r="O5" s="68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39"/>
      <c r="N6" s="63"/>
      <c r="O6" s="68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38"/>
      <c r="N13" s="64"/>
      <c r="O13" s="69"/>
      <c r="P13" s="38"/>
    </row>
    <row r="14" spans="1:52" s="22" customFormat="1" ht="15.75" x14ac:dyDescent="0.25">
      <c r="A14" s="51" t="s">
        <v>85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65"/>
      <c r="O14" s="70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39"/>
      <c r="N15" s="63"/>
      <c r="O15" s="68"/>
      <c r="P15" s="39"/>
    </row>
    <row r="16" spans="1:52" s="26" customFormat="1" ht="70.150000000000006" customHeight="1" x14ac:dyDescent="0.25">
      <c r="A16" s="72" t="s">
        <v>63</v>
      </c>
      <c r="B16" s="73" t="s">
        <v>24</v>
      </c>
      <c r="C16" s="72" t="s">
        <v>25</v>
      </c>
      <c r="D16" s="72" t="s">
        <v>35</v>
      </c>
      <c r="E16" s="72" t="s">
        <v>26</v>
      </c>
      <c r="F16" s="74" t="s">
        <v>47</v>
      </c>
      <c r="G16" s="73" t="s">
        <v>65</v>
      </c>
      <c r="H16" s="73" t="s">
        <v>89</v>
      </c>
      <c r="I16" s="72" t="s">
        <v>46</v>
      </c>
      <c r="J16" s="72" t="s">
        <v>66</v>
      </c>
      <c r="K16" s="72" t="s">
        <v>68</v>
      </c>
      <c r="L16" s="72" t="s">
        <v>67</v>
      </c>
      <c r="M16" s="72" t="s">
        <v>86</v>
      </c>
      <c r="N16" s="73" t="s">
        <v>87</v>
      </c>
      <c r="O16" s="75" t="s">
        <v>0</v>
      </c>
      <c r="P16" s="72" t="s">
        <v>69</v>
      </c>
      <c r="Q16" s="93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7</v>
      </c>
      <c r="B17" s="115" t="s">
        <v>70</v>
      </c>
      <c r="C17" s="33" t="s">
        <v>28</v>
      </c>
      <c r="D17" s="34" t="s">
        <v>79</v>
      </c>
      <c r="E17" s="33" t="s">
        <v>29</v>
      </c>
      <c r="F17" s="35">
        <v>0.75</v>
      </c>
      <c r="G17" s="36">
        <v>10000</v>
      </c>
      <c r="H17" s="76">
        <f t="shared" ref="H17:H22" si="0">+G17*4</f>
        <v>40000</v>
      </c>
      <c r="I17" s="61" t="s">
        <v>61</v>
      </c>
      <c r="J17" s="77">
        <v>0.17427000000000001</v>
      </c>
      <c r="K17" s="78">
        <v>3</v>
      </c>
      <c r="L17" s="79">
        <f t="shared" ref="L17:L22" si="1">0.32+0.03+0.02+0.02+0.1+(K17*0.06)+0.035+0.04+0.25</f>
        <v>0.995</v>
      </c>
      <c r="M17" s="80">
        <v>3372.1243179304583</v>
      </c>
      <c r="N17" s="76">
        <v>1307.0249294304103</v>
      </c>
      <c r="O17" s="81">
        <v>0.25</v>
      </c>
      <c r="P17" s="80">
        <f t="shared" ref="P17:P22" si="2">+(M17+N17)*O17</f>
        <v>1169.7873118402172</v>
      </c>
      <c r="Q17" s="80">
        <f t="shared" ref="Q17:Q22" si="3">+M17+N17+P17</f>
        <v>5848.9365592010854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40000</v>
      </c>
      <c r="H18" s="76">
        <f t="shared" si="0"/>
        <v>160000</v>
      </c>
      <c r="I18" s="61" t="s">
        <v>61</v>
      </c>
      <c r="J18" s="77">
        <v>0.112861</v>
      </c>
      <c r="K18" s="78">
        <v>3</v>
      </c>
      <c r="L18" s="79">
        <f t="shared" si="1"/>
        <v>0.995</v>
      </c>
      <c r="M18" s="80">
        <v>9900.1976600265916</v>
      </c>
      <c r="N18" s="76">
        <v>3837.285914738989</v>
      </c>
      <c r="O18" s="81">
        <v>0.25</v>
      </c>
      <c r="P18" s="80">
        <f t="shared" si="2"/>
        <v>3434.3708936913954</v>
      </c>
      <c r="Q18" s="80">
        <f t="shared" si="3"/>
        <v>17171.854468456979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40000</v>
      </c>
      <c r="H19" s="76">
        <f t="shared" si="0"/>
        <v>160000</v>
      </c>
      <c r="I19" s="61" t="s">
        <v>61</v>
      </c>
      <c r="J19" s="77">
        <v>0.112861</v>
      </c>
      <c r="K19" s="78">
        <v>3</v>
      </c>
      <c r="L19" s="79">
        <f t="shared" si="1"/>
        <v>0.995</v>
      </c>
      <c r="M19" s="80">
        <v>13394.385069447741</v>
      </c>
      <c r="N19" s="76">
        <v>5191.6221199409847</v>
      </c>
      <c r="O19" s="81">
        <v>0.25</v>
      </c>
      <c r="P19" s="80">
        <f t="shared" si="2"/>
        <v>4646.5017973471813</v>
      </c>
      <c r="Q19" s="80">
        <f t="shared" si="3"/>
        <v>23232.508986735906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10000</v>
      </c>
      <c r="H20" s="76">
        <f t="shared" si="0"/>
        <v>40000</v>
      </c>
      <c r="I20" s="61" t="s">
        <v>61</v>
      </c>
      <c r="J20" s="77">
        <v>0.17427000000000001</v>
      </c>
      <c r="K20" s="78">
        <v>3</v>
      </c>
      <c r="L20" s="79">
        <f t="shared" si="1"/>
        <v>0.995</v>
      </c>
      <c r="M20" s="80">
        <v>5845.0154844127956</v>
      </c>
      <c r="N20" s="76">
        <v>2265.509877679378</v>
      </c>
      <c r="O20" s="81">
        <v>0.25</v>
      </c>
      <c r="P20" s="80">
        <f t="shared" si="2"/>
        <v>2027.6313405230435</v>
      </c>
      <c r="Q20" s="80">
        <f t="shared" si="3"/>
        <v>10138.156702615217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</v>
      </c>
      <c r="H21" s="76">
        <f t="shared" si="0"/>
        <v>80000</v>
      </c>
      <c r="I21" s="61" t="s">
        <v>61</v>
      </c>
      <c r="J21" s="77">
        <v>0.13938600000000001</v>
      </c>
      <c r="K21" s="78">
        <v>3</v>
      </c>
      <c r="L21" s="79">
        <f t="shared" si="1"/>
        <v>0.995</v>
      </c>
      <c r="M21" s="80">
        <v>5266.908639505592</v>
      </c>
      <c r="N21" s="76">
        <v>1950.7069035205895</v>
      </c>
      <c r="O21" s="81">
        <v>0.25</v>
      </c>
      <c r="P21" s="80">
        <f t="shared" si="2"/>
        <v>1804.4038857565454</v>
      </c>
      <c r="Q21" s="80">
        <f t="shared" si="3"/>
        <v>9022.0194287827271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80</v>
      </c>
      <c r="E22" s="33" t="s">
        <v>27</v>
      </c>
      <c r="F22" s="35">
        <v>0.9</v>
      </c>
      <c r="G22" s="36">
        <v>20000</v>
      </c>
      <c r="H22" s="76">
        <f t="shared" si="0"/>
        <v>80000</v>
      </c>
      <c r="I22" s="61" t="s">
        <v>61</v>
      </c>
      <c r="J22" s="77">
        <v>0.13938600000000001</v>
      </c>
      <c r="K22" s="78">
        <v>3</v>
      </c>
      <c r="L22" s="79">
        <f t="shared" si="1"/>
        <v>0.995</v>
      </c>
      <c r="M22" s="80">
        <v>7072.7058873360802</v>
      </c>
      <c r="N22" s="76">
        <v>2508.051733097901</v>
      </c>
      <c r="O22" s="81">
        <v>0.25</v>
      </c>
      <c r="P22" s="80">
        <f t="shared" si="2"/>
        <v>2395.1894051084955</v>
      </c>
      <c r="Q22" s="80">
        <f t="shared" si="3"/>
        <v>11975.947025542479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560000</v>
      </c>
      <c r="I23" s="96"/>
      <c r="J23" s="58"/>
      <c r="K23" s="99"/>
      <c r="L23" s="100"/>
      <c r="M23" s="106">
        <f>SUM(M17:M22)</f>
        <v>44851.337058659257</v>
      </c>
      <c r="N23" s="106">
        <f>SUM(N17:N22)</f>
        <v>17060.201478408253</v>
      </c>
      <c r="O23" s="101"/>
      <c r="P23" s="106">
        <f>SUM(P17:P22)</f>
        <v>15477.884634266877</v>
      </c>
      <c r="Q23" s="107">
        <f>SUM(Q17:Q22)</f>
        <v>77389.423171334391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39"/>
      <c r="N24" s="63"/>
      <c r="O24" s="68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39"/>
      <c r="N25" s="63"/>
      <c r="O25" s="68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39"/>
      <c r="N26" s="63"/>
      <c r="O26" s="68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39"/>
      <c r="N27" s="63"/>
      <c r="O27" s="68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39"/>
      <c r="N28" s="63"/>
      <c r="O28" s="68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39"/>
      <c r="N29" s="63"/>
      <c r="O29" s="68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39"/>
      <c r="N30" s="63"/>
      <c r="O30" s="68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39"/>
      <c r="N31" s="63"/>
      <c r="O31" s="68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39"/>
      <c r="N32" s="63"/>
      <c r="O32" s="68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39"/>
      <c r="N33" s="63"/>
      <c r="O33" s="68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39"/>
      <c r="N34" s="63"/>
      <c r="O34" s="68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39"/>
      <c r="N35" s="63"/>
      <c r="O35" s="68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39"/>
      <c r="N36" s="63"/>
      <c r="O36" s="68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39"/>
      <c r="N37" s="63"/>
      <c r="O37" s="68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39"/>
      <c r="N38" s="63"/>
      <c r="O38" s="68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39"/>
      <c r="N39" s="63"/>
      <c r="O39" s="68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39"/>
      <c r="N40" s="63"/>
      <c r="O40" s="68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39"/>
      <c r="N41" s="63"/>
      <c r="O41" s="68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39"/>
      <c r="N42" s="63"/>
      <c r="O42" s="68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39"/>
      <c r="N43" s="63"/>
      <c r="O43" s="68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39"/>
      <c r="N44" s="63"/>
      <c r="O44" s="68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39"/>
      <c r="N45" s="63"/>
      <c r="O45" s="68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39"/>
      <c r="N46" s="63"/>
      <c r="O46" s="68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39"/>
      <c r="N47" s="63"/>
      <c r="O47" s="68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39"/>
      <c r="N48" s="63"/>
      <c r="O48" s="68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39"/>
      <c r="N49" s="63"/>
      <c r="O49" s="68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39"/>
      <c r="N50" s="63"/>
      <c r="O50" s="68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39"/>
      <c r="N51" s="63"/>
      <c r="O51" s="68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39"/>
      <c r="N52" s="63"/>
      <c r="O52" s="68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39"/>
      <c r="N53" s="63"/>
      <c r="O53" s="68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39"/>
      <c r="N54" s="63"/>
      <c r="O54" s="68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39"/>
      <c r="N55" s="63"/>
      <c r="O55" s="68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39"/>
      <c r="N56" s="63"/>
      <c r="O56" s="68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39"/>
      <c r="N57" s="63"/>
      <c r="O57" s="68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39"/>
      <c r="N58" s="63"/>
      <c r="O58" s="68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39"/>
      <c r="N59" s="63"/>
      <c r="O59" s="68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39"/>
      <c r="N60" s="63"/>
      <c r="O60" s="68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39"/>
      <c r="N61" s="63"/>
      <c r="O61" s="68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39"/>
      <c r="N62" s="63"/>
      <c r="O62" s="68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39"/>
      <c r="N63" s="63"/>
      <c r="O63" s="68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39"/>
      <c r="N64" s="63"/>
      <c r="O64" s="68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39"/>
      <c r="N65" s="63"/>
      <c r="O65" s="68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39"/>
      <c r="N66" s="63"/>
      <c r="O66" s="68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39"/>
      <c r="N67" s="63"/>
      <c r="O67" s="68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39"/>
      <c r="N68" s="63"/>
      <c r="O68" s="68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39"/>
      <c r="N69" s="63"/>
      <c r="O69" s="68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39"/>
      <c r="N70" s="63"/>
      <c r="O70" s="68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39"/>
      <c r="N71" s="63"/>
      <c r="O71" s="68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39"/>
      <c r="N72" s="63"/>
      <c r="O72" s="68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39"/>
      <c r="N73" s="63"/>
      <c r="O73" s="68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39"/>
      <c r="N74" s="63"/>
      <c r="O74" s="68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39"/>
      <c r="N75" s="63"/>
      <c r="O75" s="68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39"/>
      <c r="N76" s="63"/>
      <c r="O76" s="68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39"/>
      <c r="N77" s="63"/>
      <c r="O77" s="68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39"/>
      <c r="N78" s="63"/>
      <c r="O78" s="68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39"/>
      <c r="N79" s="63"/>
      <c r="O79" s="68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39"/>
      <c r="N80" s="63"/>
      <c r="O80" s="68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39"/>
      <c r="N81" s="63"/>
      <c r="O81" s="68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39"/>
      <c r="N82" s="63"/>
      <c r="O82" s="68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39"/>
      <c r="N83" s="63"/>
      <c r="O83" s="68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39"/>
      <c r="N84" s="63"/>
      <c r="O84" s="68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39"/>
      <c r="N85" s="63"/>
      <c r="O85" s="68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39"/>
      <c r="N86" s="63"/>
      <c r="O86" s="68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39"/>
      <c r="N87" s="63"/>
      <c r="O87" s="68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39"/>
      <c r="N88" s="63"/>
      <c r="O88" s="68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39"/>
      <c r="N89" s="63"/>
      <c r="O89" s="68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39"/>
      <c r="N90" s="63"/>
      <c r="O90" s="68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39"/>
      <c r="N91" s="63"/>
      <c r="O91" s="68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39"/>
      <c r="N92" s="63"/>
      <c r="O92" s="68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39"/>
      <c r="N93" s="63"/>
      <c r="O93" s="68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39"/>
      <c r="N94" s="63"/>
      <c r="O94" s="68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39"/>
      <c r="N95" s="63"/>
      <c r="O95" s="68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39"/>
      <c r="N96" s="63"/>
      <c r="O96" s="68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39"/>
      <c r="N97" s="63"/>
      <c r="O97" s="68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39"/>
      <c r="N98" s="63"/>
      <c r="O98" s="68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39"/>
      <c r="N99" s="63"/>
      <c r="O99" s="68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39"/>
      <c r="N100" s="63"/>
      <c r="O100" s="68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39"/>
      <c r="N101" s="63"/>
      <c r="O101" s="68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39"/>
      <c r="N102" s="63"/>
      <c r="O102" s="68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39"/>
      <c r="N103" s="63"/>
      <c r="O103" s="68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39"/>
      <c r="N104" s="63"/>
      <c r="O104" s="68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39"/>
      <c r="N105" s="63"/>
      <c r="O105" s="68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39"/>
      <c r="N106" s="63"/>
      <c r="O106" s="68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39"/>
      <c r="N107" s="63"/>
      <c r="O107" s="68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39"/>
      <c r="N108" s="63"/>
      <c r="O108" s="68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39"/>
      <c r="N109" s="63"/>
      <c r="O109" s="68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39"/>
      <c r="N110" s="63"/>
      <c r="O110" s="68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39"/>
      <c r="N111" s="63"/>
      <c r="O111" s="68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39"/>
      <c r="N112" s="63"/>
      <c r="O112" s="68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39"/>
      <c r="N113" s="63"/>
      <c r="O113" s="68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39"/>
      <c r="N114" s="63"/>
      <c r="O114" s="68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39"/>
      <c r="N115" s="63"/>
      <c r="O115" s="68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39"/>
      <c r="N116" s="63"/>
      <c r="O116" s="68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39"/>
      <c r="N117" s="63"/>
      <c r="O117" s="68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39"/>
      <c r="N118" s="63"/>
      <c r="O118" s="68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39"/>
      <c r="N119" s="63"/>
      <c r="O119" s="68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39"/>
      <c r="N120" s="63"/>
      <c r="O120" s="68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39"/>
      <c r="N121" s="63"/>
      <c r="O121" s="68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39"/>
      <c r="N122" s="63"/>
      <c r="O122" s="68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39"/>
      <c r="N123" s="63"/>
      <c r="O123" s="68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39"/>
      <c r="N124" s="63"/>
      <c r="O124" s="68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39"/>
      <c r="N125" s="63"/>
      <c r="O125" s="68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39"/>
      <c r="N126" s="63"/>
      <c r="O126" s="68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39"/>
      <c r="N127" s="63"/>
      <c r="O127" s="68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39"/>
      <c r="N128" s="63"/>
      <c r="O128" s="68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39"/>
      <c r="N129" s="63"/>
      <c r="O129" s="68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39"/>
      <c r="N130" s="63"/>
      <c r="O130" s="68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39"/>
      <c r="N131" s="63"/>
      <c r="O131" s="68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39"/>
      <c r="N132" s="63"/>
      <c r="O132" s="68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39"/>
      <c r="N133" s="63"/>
      <c r="O133" s="68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39"/>
      <c r="N134" s="63"/>
      <c r="O134" s="68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39"/>
      <c r="N135" s="63"/>
      <c r="O135" s="68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39"/>
      <c r="N136" s="63"/>
      <c r="O136" s="68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39"/>
      <c r="N137" s="63"/>
      <c r="O137" s="68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39"/>
      <c r="N138" s="63"/>
      <c r="O138" s="68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39"/>
      <c r="N139" s="63"/>
      <c r="O139" s="68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39"/>
      <c r="N140" s="63"/>
      <c r="O140" s="68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39"/>
      <c r="N141" s="63"/>
      <c r="O141" s="68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39"/>
      <c r="N142" s="63"/>
      <c r="O142" s="68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39"/>
      <c r="N143" s="63"/>
      <c r="O143" s="68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39"/>
      <c r="N144" s="63"/>
      <c r="O144" s="68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2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A3ED-B6B4-40A2-8BC7-DD8FE2F55E18}">
  <sheetPr>
    <tabColor rgb="FF00B050"/>
    <pageSetUpPr fitToPage="1"/>
  </sheetPr>
  <dimension ref="A1:AZ144"/>
  <sheetViews>
    <sheetView topLeftCell="A22" zoomScale="62" zoomScaleNormal="62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45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18.28515625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64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/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72" t="s">
        <v>63</v>
      </c>
      <c r="B16" s="73" t="s">
        <v>24</v>
      </c>
      <c r="C16" s="72" t="s">
        <v>25</v>
      </c>
      <c r="D16" s="72" t="s">
        <v>35</v>
      </c>
      <c r="E16" s="72" t="s">
        <v>26</v>
      </c>
      <c r="F16" s="74" t="s">
        <v>47</v>
      </c>
      <c r="G16" s="73" t="s">
        <v>65</v>
      </c>
      <c r="H16" s="73" t="s">
        <v>89</v>
      </c>
      <c r="I16" s="72" t="s">
        <v>46</v>
      </c>
      <c r="J16" s="72" t="s">
        <v>66</v>
      </c>
      <c r="K16" s="72" t="s">
        <v>68</v>
      </c>
      <c r="L16" s="72" t="s">
        <v>67</v>
      </c>
      <c r="M16" s="73" t="s">
        <v>86</v>
      </c>
      <c r="N16" s="73" t="s">
        <v>87</v>
      </c>
      <c r="O16" s="87" t="s">
        <v>0</v>
      </c>
      <c r="P16" s="72" t="s">
        <v>69</v>
      </c>
      <c r="Q16" s="93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8</v>
      </c>
      <c r="B17" s="115" t="s">
        <v>70</v>
      </c>
      <c r="C17" s="33" t="s">
        <v>28</v>
      </c>
      <c r="D17" s="34" t="s">
        <v>55</v>
      </c>
      <c r="E17" s="33" t="s">
        <v>29</v>
      </c>
      <c r="F17" s="35">
        <v>0.75</v>
      </c>
      <c r="G17" s="36">
        <v>80000</v>
      </c>
      <c r="H17" s="76">
        <f t="shared" ref="H17:H22" si="0">+G17*4</f>
        <v>320000</v>
      </c>
      <c r="I17" s="61" t="s">
        <v>61</v>
      </c>
      <c r="J17" s="77">
        <v>9.2786999999999994E-2</v>
      </c>
      <c r="K17" s="78">
        <v>3</v>
      </c>
      <c r="L17" s="79">
        <f t="shared" ref="L17:L22" si="1">0.32+0.03+0.02+0.02+0.1+(K17*0.06)+0.035+0.04+0.25</f>
        <v>0.995</v>
      </c>
      <c r="M17" s="76">
        <v>14365.000489942076</v>
      </c>
      <c r="N17" s="76">
        <v>5567.8296472643706</v>
      </c>
      <c r="O17" s="88">
        <v>0.25</v>
      </c>
      <c r="P17" s="80">
        <f t="shared" ref="P17:P22" si="2">+(M17+N17)*O17</f>
        <v>4983.2075343016113</v>
      </c>
      <c r="Q17" s="80">
        <f t="shared" ref="Q17:Q22" si="3">+M17+N17+P17</f>
        <v>24916.037671508057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200000</v>
      </c>
      <c r="H18" s="76">
        <f t="shared" si="0"/>
        <v>800000</v>
      </c>
      <c r="I18" s="61" t="s">
        <v>61</v>
      </c>
      <c r="J18" s="77">
        <v>7.3527999999999996E-2</v>
      </c>
      <c r="K18" s="78">
        <v>3</v>
      </c>
      <c r="L18" s="79">
        <f t="shared" si="1"/>
        <v>0.995</v>
      </c>
      <c r="M18" s="76">
        <v>32905.407041954881</v>
      </c>
      <c r="N18" s="76">
        <v>11029.129224720928</v>
      </c>
      <c r="O18" s="88">
        <v>0.25</v>
      </c>
      <c r="P18" s="80">
        <f t="shared" si="2"/>
        <v>10983.634066668952</v>
      </c>
      <c r="Q18" s="80">
        <f t="shared" si="3"/>
        <v>54918.170333344759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270000</v>
      </c>
      <c r="H19" s="76">
        <f t="shared" si="0"/>
        <v>1080000</v>
      </c>
      <c r="I19" s="61" t="s">
        <v>61</v>
      </c>
      <c r="J19" s="77">
        <v>6.8603999999999998E-2</v>
      </c>
      <c r="K19" s="78">
        <v>3</v>
      </c>
      <c r="L19" s="79">
        <f t="shared" si="1"/>
        <v>0.995</v>
      </c>
      <c r="M19" s="76">
        <v>56559.406160389757</v>
      </c>
      <c r="N19" s="76">
        <v>21301.492067659696</v>
      </c>
      <c r="O19" s="88">
        <v>0.2495</v>
      </c>
      <c r="P19" s="80">
        <f t="shared" si="2"/>
        <v>19426.294107898339</v>
      </c>
      <c r="Q19" s="80">
        <f t="shared" si="3"/>
        <v>97287.192335947795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100000</v>
      </c>
      <c r="H20" s="76">
        <f t="shared" si="0"/>
        <v>400000</v>
      </c>
      <c r="I20" s="61" t="s">
        <v>61</v>
      </c>
      <c r="J20" s="77">
        <v>8.7434999999999999E-2</v>
      </c>
      <c r="K20" s="78">
        <v>3</v>
      </c>
      <c r="L20" s="79">
        <f t="shared" si="1"/>
        <v>0.995</v>
      </c>
      <c r="M20" s="76">
        <v>29325.671413300268</v>
      </c>
      <c r="N20" s="76">
        <v>11366.539307480723</v>
      </c>
      <c r="O20" s="88">
        <v>0.25</v>
      </c>
      <c r="P20" s="80">
        <f t="shared" si="2"/>
        <v>10173.052680195247</v>
      </c>
      <c r="Q20" s="80">
        <f t="shared" si="3"/>
        <v>50865.263400976241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200000</v>
      </c>
      <c r="H21" s="76">
        <f t="shared" si="0"/>
        <v>800000</v>
      </c>
      <c r="I21" s="61" t="s">
        <v>61</v>
      </c>
      <c r="J21" s="77">
        <v>7.3527999999999996E-2</v>
      </c>
      <c r="K21" s="78">
        <v>3</v>
      </c>
      <c r="L21" s="79">
        <f t="shared" si="1"/>
        <v>0.995</v>
      </c>
      <c r="M21" s="76">
        <v>27252.978314285407</v>
      </c>
      <c r="N21" s="76">
        <v>10293.853943072865</v>
      </c>
      <c r="O21" s="88">
        <v>0.25</v>
      </c>
      <c r="P21" s="80">
        <f t="shared" si="2"/>
        <v>9386.7080643395675</v>
      </c>
      <c r="Q21" s="80">
        <f t="shared" si="3"/>
        <v>46933.540321697837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10000</v>
      </c>
      <c r="H22" s="76">
        <f t="shared" si="0"/>
        <v>40000</v>
      </c>
      <c r="I22" s="61" t="s">
        <v>61</v>
      </c>
      <c r="J22" s="77">
        <v>0.17427000000000001</v>
      </c>
      <c r="K22" s="78">
        <v>3</v>
      </c>
      <c r="L22" s="79">
        <f t="shared" si="1"/>
        <v>0.995</v>
      </c>
      <c r="M22" s="76">
        <v>4422.9723611925083</v>
      </c>
      <c r="N22" s="76">
        <v>1568.4299153164923</v>
      </c>
      <c r="O22" s="88">
        <v>0.25</v>
      </c>
      <c r="P22" s="80">
        <f t="shared" si="2"/>
        <v>1497.8505691272501</v>
      </c>
      <c r="Q22" s="80">
        <f t="shared" si="3"/>
        <v>7489.2528456362506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3440000</v>
      </c>
      <c r="I23" s="96"/>
      <c r="J23" s="58"/>
      <c r="K23" s="99"/>
      <c r="L23" s="100"/>
      <c r="M23" s="106">
        <f>SUM(M17:M22)</f>
        <v>164831.43578106491</v>
      </c>
      <c r="N23" s="106">
        <f>SUM(N17:N22)</f>
        <v>61127.274105515069</v>
      </c>
      <c r="O23" s="101"/>
      <c r="P23" s="106">
        <f>SUM(P17:P22)</f>
        <v>56450.747022530966</v>
      </c>
      <c r="Q23" s="107">
        <f>SUM(Q17:Q22)</f>
        <v>282409.45690911094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2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FE38-9BC9-4259-B334-17423FB40FA6}">
  <sheetPr>
    <tabColor rgb="FF00B050"/>
    <pageSetUpPr fitToPage="1"/>
  </sheetPr>
  <dimension ref="A1:AZ145"/>
  <sheetViews>
    <sheetView topLeftCell="A20" zoomScale="62" zoomScaleNormal="62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45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18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78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>
        <v>4730.1560515835217</v>
      </c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72" t="s">
        <v>63</v>
      </c>
      <c r="B16" s="73" t="s">
        <v>24</v>
      </c>
      <c r="C16" s="72" t="s">
        <v>25</v>
      </c>
      <c r="D16" s="72" t="s">
        <v>35</v>
      </c>
      <c r="E16" s="72" t="s">
        <v>26</v>
      </c>
      <c r="F16" s="74" t="s">
        <v>47</v>
      </c>
      <c r="G16" s="73" t="s">
        <v>65</v>
      </c>
      <c r="H16" s="73" t="s">
        <v>89</v>
      </c>
      <c r="I16" s="72" t="s">
        <v>46</v>
      </c>
      <c r="J16" s="72" t="s">
        <v>66</v>
      </c>
      <c r="K16" s="72" t="s">
        <v>68</v>
      </c>
      <c r="L16" s="72" t="s">
        <v>67</v>
      </c>
      <c r="M16" s="73" t="s">
        <v>86</v>
      </c>
      <c r="N16" s="73" t="s">
        <v>87</v>
      </c>
      <c r="O16" s="87" t="s">
        <v>0</v>
      </c>
      <c r="P16" s="72" t="s">
        <v>69</v>
      </c>
      <c r="Q16" s="93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12</v>
      </c>
      <c r="B17" s="115" t="s">
        <v>70</v>
      </c>
      <c r="C17" s="33" t="s">
        <v>28</v>
      </c>
      <c r="D17" s="34" t="s">
        <v>79</v>
      </c>
      <c r="E17" s="33" t="s">
        <v>29</v>
      </c>
      <c r="F17" s="35">
        <v>0.75</v>
      </c>
      <c r="G17" s="36">
        <v>30000</v>
      </c>
      <c r="H17" s="76">
        <f t="shared" ref="H17:H18" si="0">+G17*4</f>
        <v>120000</v>
      </c>
      <c r="I17" s="61" t="s">
        <v>61</v>
      </c>
      <c r="J17" s="77">
        <v>0.12296700000000001</v>
      </c>
      <c r="K17" s="78">
        <v>3</v>
      </c>
      <c r="L17" s="79">
        <f t="shared" ref="L17:L23" si="1">0.32+0.03+0.02+0.02+0.1+(K17*0.06)+0.035+0.04+0.25</f>
        <v>0.995</v>
      </c>
      <c r="M17" s="76">
        <v>7138.2180076180393</v>
      </c>
      <c r="N17" s="76">
        <v>2766.7511657434261</v>
      </c>
      <c r="O17" s="88">
        <v>0.25</v>
      </c>
      <c r="P17" s="80">
        <f t="shared" ref="P17:P23" si="2">+(M17+N17)*O17</f>
        <v>2476.2422933403664</v>
      </c>
      <c r="Q17" s="80">
        <f t="shared" ref="Q17:Q23" si="3">+M17+N17+P17</f>
        <v>12381.211466701832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250000</v>
      </c>
      <c r="H18" s="76">
        <f t="shared" si="0"/>
        <v>1000000</v>
      </c>
      <c r="I18" s="61" t="s">
        <v>61</v>
      </c>
      <c r="J18" s="77">
        <v>6.9810999999999998E-2</v>
      </c>
      <c r="K18" s="78">
        <v>3</v>
      </c>
      <c r="L18" s="79">
        <f t="shared" si="1"/>
        <v>0.995</v>
      </c>
      <c r="M18" s="76">
        <v>39312.16004179381</v>
      </c>
      <c r="N18" s="76">
        <v>14834.777374261814</v>
      </c>
      <c r="O18" s="88">
        <v>0.25</v>
      </c>
      <c r="P18" s="80">
        <f t="shared" si="2"/>
        <v>13536.734354013906</v>
      </c>
      <c r="Q18" s="80">
        <f t="shared" si="3"/>
        <v>67683.67177006953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5000</v>
      </c>
      <c r="H19" s="76">
        <f>+G19*16</f>
        <v>80000</v>
      </c>
      <c r="I19" s="61" t="s">
        <v>61</v>
      </c>
      <c r="J19" s="77">
        <v>0.13938600000000001</v>
      </c>
      <c r="K19" s="78">
        <v>3</v>
      </c>
      <c r="L19" s="79">
        <f t="shared" si="1"/>
        <v>0.995</v>
      </c>
      <c r="M19" s="76">
        <v>8268.2105467794136</v>
      </c>
      <c r="N19" s="76">
        <v>3204.73277006954</v>
      </c>
      <c r="O19" s="88">
        <v>0.25</v>
      </c>
      <c r="P19" s="80">
        <f t="shared" si="2"/>
        <v>2868.2358292122385</v>
      </c>
      <c r="Q19" s="80">
        <f t="shared" si="3"/>
        <v>14341.179146061193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92771</v>
      </c>
      <c r="H20" s="76">
        <v>7700000</v>
      </c>
      <c r="I20" s="61" t="s">
        <v>61</v>
      </c>
      <c r="J20" s="77">
        <v>4.7595999999999999E-2</v>
      </c>
      <c r="K20" s="78">
        <v>3</v>
      </c>
      <c r="L20" s="79">
        <f t="shared" si="1"/>
        <v>0.995</v>
      </c>
      <c r="M20" s="76">
        <v>322890.82829318795</v>
      </c>
      <c r="N20" s="76">
        <v>119107.95141599824</v>
      </c>
      <c r="O20" s="88">
        <v>0.208125</v>
      </c>
      <c r="P20" s="80">
        <f t="shared" si="2"/>
        <v>91990.996026974375</v>
      </c>
      <c r="Q20" s="80">
        <f t="shared" si="3"/>
        <v>533989.77573616058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12500</v>
      </c>
      <c r="H21" s="76">
        <f>+G21*40</f>
        <v>500000</v>
      </c>
      <c r="I21" s="61" t="s">
        <v>61</v>
      </c>
      <c r="J21" s="77">
        <v>8.2530999999999993E-2</v>
      </c>
      <c r="K21" s="78">
        <v>3</v>
      </c>
      <c r="L21" s="79">
        <f t="shared" si="1"/>
        <v>0.995</v>
      </c>
      <c r="M21" s="76">
        <v>19497.843875807797</v>
      </c>
      <c r="N21" s="76">
        <v>7221.4236577065913</v>
      </c>
      <c r="O21" s="88">
        <v>0.25</v>
      </c>
      <c r="P21" s="80">
        <f t="shared" si="2"/>
        <v>6679.8168833785967</v>
      </c>
      <c r="Q21" s="80">
        <f t="shared" si="3"/>
        <v>33399.084416892983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81</v>
      </c>
      <c r="D22" s="34" t="s">
        <v>82</v>
      </c>
      <c r="E22" s="33" t="s">
        <v>83</v>
      </c>
      <c r="F22" s="35">
        <v>0.4</v>
      </c>
      <c r="G22" s="36">
        <v>300000</v>
      </c>
      <c r="H22" s="76">
        <f>G22*2</f>
        <v>600000</v>
      </c>
      <c r="I22" s="61" t="s">
        <v>61</v>
      </c>
      <c r="J22" s="77">
        <v>7.8836000000000003E-2</v>
      </c>
      <c r="K22" s="78">
        <v>3</v>
      </c>
      <c r="L22" s="79">
        <f>0.32+0.03+0.02+0.02+0.1+(K22*0.06)+0.035+0.04+0.25</f>
        <v>0.995</v>
      </c>
      <c r="M22" s="76">
        <v>14206.235341589179</v>
      </c>
      <c r="N22" s="76">
        <v>4730.1560515835217</v>
      </c>
      <c r="O22" s="88">
        <v>0.25</v>
      </c>
      <c r="P22" s="80">
        <f t="shared" si="2"/>
        <v>4734.097848293175</v>
      </c>
      <c r="Q22" s="80">
        <f t="shared" si="3"/>
        <v>23670.489241465875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21" customFormat="1" ht="135" customHeight="1" x14ac:dyDescent="0.25">
      <c r="A23" s="114"/>
      <c r="B23" s="115"/>
      <c r="C23" s="33" t="s">
        <v>9</v>
      </c>
      <c r="D23" s="34" t="s">
        <v>80</v>
      </c>
      <c r="E23" s="33" t="s">
        <v>27</v>
      </c>
      <c r="F23" s="35">
        <v>0.9</v>
      </c>
      <c r="G23" s="36">
        <v>257000</v>
      </c>
      <c r="H23" s="76">
        <v>770000</v>
      </c>
      <c r="I23" s="61" t="s">
        <v>61</v>
      </c>
      <c r="J23" s="77">
        <v>7.4198E-2</v>
      </c>
      <c r="K23" s="78">
        <v>3</v>
      </c>
      <c r="L23" s="79">
        <f t="shared" si="1"/>
        <v>0.995</v>
      </c>
      <c r="M23" s="76">
        <v>37061.956529064017</v>
      </c>
      <c r="N23" s="76">
        <v>12854.822760080764</v>
      </c>
      <c r="O23" s="88">
        <v>0.25</v>
      </c>
      <c r="P23" s="80">
        <f t="shared" si="2"/>
        <v>12479.194822286196</v>
      </c>
      <c r="Q23" s="80">
        <f t="shared" si="3"/>
        <v>62395.97411143098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</row>
    <row r="24" spans="1:52" s="102" customFormat="1" ht="31.9" customHeight="1" x14ac:dyDescent="0.25">
      <c r="A24" s="95"/>
      <c r="B24" s="96"/>
      <c r="C24" s="97"/>
      <c r="D24" s="98"/>
      <c r="E24" s="97"/>
      <c r="F24" s="103" t="s">
        <v>91</v>
      </c>
      <c r="G24" s="104"/>
      <c r="H24" s="105">
        <f>SUM(H18:H23)</f>
        <v>10650000</v>
      </c>
      <c r="I24" s="96"/>
      <c r="J24" s="58"/>
      <c r="K24" s="99"/>
      <c r="L24" s="100"/>
      <c r="M24" s="106">
        <f>SUM(M17:M23)</f>
        <v>448375.45263584016</v>
      </c>
      <c r="N24" s="106">
        <f>SUM(N17:N23)</f>
        <v>164720.61519544391</v>
      </c>
      <c r="O24" s="101"/>
      <c r="P24" s="106">
        <f>SUM(P17:P23)</f>
        <v>134765.31805749884</v>
      </c>
      <c r="Q24" s="107">
        <f>SUM(Q17:Q23)</f>
        <v>747861.38588878291</v>
      </c>
    </row>
    <row r="25" spans="1:52" s="22" customFormat="1" x14ac:dyDescent="0.25">
      <c r="B25" s="23"/>
      <c r="C25" s="24"/>
      <c r="D25" s="27"/>
      <c r="E25" s="24"/>
      <c r="F25" s="25"/>
      <c r="G25" s="8"/>
      <c r="H25" s="57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  <row r="145" spans="2:16" s="22" customFormat="1" x14ac:dyDescent="0.25">
      <c r="B145" s="23"/>
      <c r="C145" s="24"/>
      <c r="D145" s="27"/>
      <c r="E145" s="24"/>
      <c r="F145" s="25"/>
      <c r="G145" s="8"/>
      <c r="H145" s="8"/>
      <c r="I145" s="39"/>
      <c r="J145" s="39"/>
      <c r="K145" s="39"/>
      <c r="L145" s="39"/>
      <c r="M145" s="63"/>
      <c r="N145" s="63"/>
      <c r="O145" s="83"/>
      <c r="P145" s="39"/>
    </row>
  </sheetData>
  <mergeCells count="3">
    <mergeCell ref="A7:P12"/>
    <mergeCell ref="A17:A23"/>
    <mergeCell ref="B17:B23"/>
  </mergeCells>
  <pageMargins left="0.7" right="0.7" top="0.75" bottom="0.75" header="0.3" footer="0.3"/>
  <pageSetup paperSize="9" scale="2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467A-B11B-4D0C-887B-F2C2C9F1A2AE}">
  <sheetPr>
    <tabColor rgb="FF00B050"/>
    <pageSetUpPr fitToPage="1"/>
  </sheetPr>
  <dimension ref="A1:AZ144"/>
  <sheetViews>
    <sheetView topLeftCell="A22" zoomScale="58" zoomScaleNormal="37" workbookViewId="0">
      <selection activeCell="M23" sqref="M23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50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24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77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/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89" t="s">
        <v>63</v>
      </c>
      <c r="B16" s="90" t="s">
        <v>24</v>
      </c>
      <c r="C16" s="89" t="s">
        <v>25</v>
      </c>
      <c r="D16" s="89" t="s">
        <v>35</v>
      </c>
      <c r="E16" s="89" t="s">
        <v>26</v>
      </c>
      <c r="F16" s="91" t="s">
        <v>47</v>
      </c>
      <c r="G16" s="90" t="s">
        <v>65</v>
      </c>
      <c r="H16" s="90" t="s">
        <v>89</v>
      </c>
      <c r="I16" s="89" t="s">
        <v>46</v>
      </c>
      <c r="J16" s="89" t="s">
        <v>66</v>
      </c>
      <c r="K16" s="89" t="s">
        <v>68</v>
      </c>
      <c r="L16" s="89" t="s">
        <v>67</v>
      </c>
      <c r="M16" s="90" t="s">
        <v>86</v>
      </c>
      <c r="N16" s="90" t="s">
        <v>87</v>
      </c>
      <c r="O16" s="92" t="s">
        <v>0</v>
      </c>
      <c r="P16" s="89" t="s">
        <v>69</v>
      </c>
      <c r="Q16" s="111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14</v>
      </c>
      <c r="B17" s="115" t="s">
        <v>70</v>
      </c>
      <c r="C17" s="33" t="s">
        <v>28</v>
      </c>
      <c r="D17" s="34" t="s">
        <v>55</v>
      </c>
      <c r="E17" s="33" t="s">
        <v>29</v>
      </c>
      <c r="F17" s="35">
        <v>0.75</v>
      </c>
      <c r="G17" s="36">
        <v>150000</v>
      </c>
      <c r="H17" s="76">
        <f t="shared" ref="H17:H22" si="0">+G17*4</f>
        <v>600000</v>
      </c>
      <c r="I17" s="61" t="s">
        <v>61</v>
      </c>
      <c r="J17" s="77">
        <v>7.8836000000000003E-2</v>
      </c>
      <c r="K17" s="78">
        <v>6</v>
      </c>
      <c r="L17" s="79">
        <f t="shared" ref="L17:L22" si="1">0.32+0.03+0.02+0.02+0.1+(K17*0.06)+0.035+0.04+0.25</f>
        <v>1.175</v>
      </c>
      <c r="M17" s="76">
        <v>29474.784896429825</v>
      </c>
      <c r="N17" s="76">
        <v>8869.042596719104</v>
      </c>
      <c r="O17" s="88">
        <v>0.25</v>
      </c>
      <c r="P17" s="80">
        <f t="shared" ref="P17:P22" si="2">+(M17+N17)*O17</f>
        <v>9585.9568732872322</v>
      </c>
      <c r="Q17" s="80">
        <f t="shared" ref="Q17:Q22" si="3">+M17+N17+P17</f>
        <v>47929.784366436157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320000</v>
      </c>
      <c r="H18" s="76">
        <f t="shared" si="0"/>
        <v>1280000</v>
      </c>
      <c r="I18" s="61" t="s">
        <v>61</v>
      </c>
      <c r="J18" s="77">
        <v>6.6067000000000001E-2</v>
      </c>
      <c r="K18" s="78">
        <v>6</v>
      </c>
      <c r="L18" s="79">
        <f t="shared" si="1"/>
        <v>1.175</v>
      </c>
      <c r="M18" s="76">
        <v>60835.282171472281</v>
      </c>
      <c r="N18" s="76">
        <v>17970.359360169048</v>
      </c>
      <c r="O18" s="88">
        <v>0.24825</v>
      </c>
      <c r="P18" s="80">
        <f t="shared" si="2"/>
        <v>19563.500510229962</v>
      </c>
      <c r="Q18" s="80">
        <f t="shared" si="3"/>
        <v>98369.142041871295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450000</v>
      </c>
      <c r="H19" s="76">
        <f>+G19*4</f>
        <v>1800000</v>
      </c>
      <c r="I19" s="61" t="s">
        <v>61</v>
      </c>
      <c r="J19" s="77">
        <v>6.1469999999999997E-2</v>
      </c>
      <c r="K19" s="78">
        <v>6</v>
      </c>
      <c r="L19" s="79">
        <f t="shared" si="1"/>
        <v>1.175</v>
      </c>
      <c r="M19" s="76">
        <v>108191.07754807913</v>
      </c>
      <c r="N19" s="76">
        <v>31810.509569837053</v>
      </c>
      <c r="O19" s="88">
        <v>0.245</v>
      </c>
      <c r="P19" s="80">
        <f t="shared" si="2"/>
        <v>34300.388843889465</v>
      </c>
      <c r="Q19" s="80">
        <f t="shared" si="3"/>
        <v>174301.97596180564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100000</v>
      </c>
      <c r="H20" s="76">
        <f t="shared" si="0"/>
        <v>400000</v>
      </c>
      <c r="I20" s="61" t="s">
        <v>61</v>
      </c>
      <c r="J20" s="77">
        <v>8.7434999999999999E-2</v>
      </c>
      <c r="K20" s="78">
        <v>6</v>
      </c>
      <c r="L20" s="79">
        <f t="shared" si="1"/>
        <v>1.175</v>
      </c>
      <c r="M20" s="76">
        <v>37509.579714686392</v>
      </c>
      <c r="N20" s="76">
        <v>11366.539307480723</v>
      </c>
      <c r="O20" s="88">
        <v>0.25</v>
      </c>
      <c r="P20" s="80">
        <f t="shared" si="2"/>
        <v>12219.029755541778</v>
      </c>
      <c r="Q20" s="80">
        <f t="shared" si="3"/>
        <v>61095.148777708891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150000</v>
      </c>
      <c r="H21" s="76">
        <f t="shared" si="0"/>
        <v>600000</v>
      </c>
      <c r="I21" s="61" t="s">
        <v>61</v>
      </c>
      <c r="J21" s="77">
        <v>7.8836000000000003E-2</v>
      </c>
      <c r="K21" s="78">
        <v>6</v>
      </c>
      <c r="L21" s="79">
        <f t="shared" si="1"/>
        <v>1.175</v>
      </c>
      <c r="M21" s="76">
        <v>28116.835929954381</v>
      </c>
      <c r="N21" s="76">
        <v>8277.7730902711628</v>
      </c>
      <c r="O21" s="88">
        <v>0.25</v>
      </c>
      <c r="P21" s="80">
        <f t="shared" si="2"/>
        <v>9098.6522550563859</v>
      </c>
      <c r="Q21" s="80">
        <f t="shared" si="3"/>
        <v>45493.261275281926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130000</v>
      </c>
      <c r="H22" s="76">
        <f t="shared" si="0"/>
        <v>520000</v>
      </c>
      <c r="I22" s="61" t="s">
        <v>61</v>
      </c>
      <c r="J22" s="77">
        <v>8.1712999999999994E-2</v>
      </c>
      <c r="K22" s="78">
        <v>6</v>
      </c>
      <c r="L22" s="79">
        <f t="shared" si="1"/>
        <v>1.175</v>
      </c>
      <c r="M22" s="76">
        <v>33910.024973886189</v>
      </c>
      <c r="N22" s="76">
        <v>9560.4060867603657</v>
      </c>
      <c r="O22" s="88">
        <v>0.25</v>
      </c>
      <c r="P22" s="80">
        <f t="shared" si="2"/>
        <v>10867.60776516164</v>
      </c>
      <c r="Q22" s="80">
        <f t="shared" si="3"/>
        <v>54338.038825808195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5200000</v>
      </c>
      <c r="I23" s="96"/>
      <c r="J23" s="58"/>
      <c r="K23" s="99"/>
      <c r="L23" s="100"/>
      <c r="M23" s="106">
        <f>SUM(M17:M22)</f>
        <v>298037.58523450821</v>
      </c>
      <c r="N23" s="106">
        <f>SUM(N17:N22)</f>
        <v>87854.630011237459</v>
      </c>
      <c r="O23" s="101"/>
      <c r="P23" s="106">
        <f>SUM(P17:P22)</f>
        <v>95635.136003166452</v>
      </c>
      <c r="Q23" s="107">
        <f>SUM(Q17:Q22)</f>
        <v>481527.35124891205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1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927D-A307-4146-B4F2-37B68BFEFCC9}">
  <sheetPr>
    <tabColor rgb="FF00B050"/>
    <pageSetUpPr fitToPage="1"/>
  </sheetPr>
  <dimension ref="A1:AZ144"/>
  <sheetViews>
    <sheetView topLeftCell="A19" zoomScale="58" zoomScaleNormal="37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50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28.42578125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75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>
        <v>1950.7069035205895</v>
      </c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89" t="s">
        <v>63</v>
      </c>
      <c r="B16" s="90" t="s">
        <v>24</v>
      </c>
      <c r="C16" s="89" t="s">
        <v>25</v>
      </c>
      <c r="D16" s="89" t="s">
        <v>35</v>
      </c>
      <c r="E16" s="89" t="s">
        <v>26</v>
      </c>
      <c r="F16" s="91" t="s">
        <v>47</v>
      </c>
      <c r="G16" s="90" t="s">
        <v>65</v>
      </c>
      <c r="H16" s="90" t="s">
        <v>89</v>
      </c>
      <c r="I16" s="89" t="s">
        <v>46</v>
      </c>
      <c r="J16" s="89" t="s">
        <v>66</v>
      </c>
      <c r="K16" s="89" t="s">
        <v>68</v>
      </c>
      <c r="L16" s="89" t="s">
        <v>67</v>
      </c>
      <c r="M16" s="90" t="s">
        <v>86</v>
      </c>
      <c r="N16" s="90" t="s">
        <v>87</v>
      </c>
      <c r="O16" s="92" t="s">
        <v>0</v>
      </c>
      <c r="P16" s="89" t="s">
        <v>69</v>
      </c>
      <c r="Q16" s="111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16</v>
      </c>
      <c r="B17" s="115" t="s">
        <v>70</v>
      </c>
      <c r="C17" s="33" t="s">
        <v>28</v>
      </c>
      <c r="D17" s="34" t="s">
        <v>76</v>
      </c>
      <c r="E17" s="33" t="s">
        <v>29</v>
      </c>
      <c r="F17" s="35">
        <v>0.75</v>
      </c>
      <c r="G17" s="36">
        <v>110000</v>
      </c>
      <c r="H17" s="76">
        <f t="shared" ref="H17:H22" si="0">+G17*4</f>
        <v>440000</v>
      </c>
      <c r="I17" s="61" t="s">
        <v>61</v>
      </c>
      <c r="J17" s="77">
        <v>8.5286000000000001E-2</v>
      </c>
      <c r="K17" s="78">
        <v>3</v>
      </c>
      <c r="L17" s="79">
        <f t="shared" ref="L17:L22" si="1">0.32+0.03+0.02+0.02+0.1+(K17*0.06)+0.035+0.04+0.25</f>
        <v>0.995</v>
      </c>
      <c r="M17" s="76">
        <v>18153.226980992778</v>
      </c>
      <c r="N17" s="76">
        <v>7036.1344887568903</v>
      </c>
      <c r="O17" s="88">
        <v>0.25</v>
      </c>
      <c r="P17" s="80">
        <f t="shared" ref="P17:P22" si="2">+(M17+N17)*O17</f>
        <v>6297.3403674374167</v>
      </c>
      <c r="Q17" s="80">
        <f t="shared" ref="Q17:Q22" si="3">+M17+N17+P17</f>
        <v>31486.701837187084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250000</v>
      </c>
      <c r="H18" s="76">
        <f t="shared" si="0"/>
        <v>1000000</v>
      </c>
      <c r="I18" s="61" t="s">
        <v>61</v>
      </c>
      <c r="J18" s="77">
        <v>6.9810999999999998E-2</v>
      </c>
      <c r="K18" s="78">
        <v>3</v>
      </c>
      <c r="L18" s="79">
        <f t="shared" si="1"/>
        <v>0.995</v>
      </c>
      <c r="M18" s="76">
        <v>39312.16004179381</v>
      </c>
      <c r="N18" s="76">
        <v>14834.777374261814</v>
      </c>
      <c r="O18" s="88">
        <v>0.25</v>
      </c>
      <c r="P18" s="80">
        <f t="shared" si="2"/>
        <v>13536.734354013906</v>
      </c>
      <c r="Q18" s="80">
        <f t="shared" si="3"/>
        <v>67683.67177006953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250000</v>
      </c>
      <c r="H19" s="76">
        <f>+G19*4</f>
        <v>1000000</v>
      </c>
      <c r="I19" s="61" t="s">
        <v>61</v>
      </c>
      <c r="J19" s="77">
        <v>6.9810999999999998E-2</v>
      </c>
      <c r="K19" s="78">
        <v>3</v>
      </c>
      <c r="L19" s="79">
        <f t="shared" si="1"/>
        <v>0.995</v>
      </c>
      <c r="M19" s="76">
        <v>53187.04005654456</v>
      </c>
      <c r="N19" s="76">
        <v>20070.581153413041</v>
      </c>
      <c r="O19" s="88">
        <v>0.25</v>
      </c>
      <c r="P19" s="80">
        <f t="shared" si="2"/>
        <v>18314.405302489402</v>
      </c>
      <c r="Q19" s="80">
        <f t="shared" si="3"/>
        <v>91572.026512447017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100000</v>
      </c>
      <c r="H20" s="76">
        <f t="shared" si="0"/>
        <v>400000</v>
      </c>
      <c r="I20" s="61" t="s">
        <v>61</v>
      </c>
      <c r="J20" s="77">
        <v>8.7434999999999999E-2</v>
      </c>
      <c r="K20" s="78">
        <v>3</v>
      </c>
      <c r="L20" s="79">
        <f t="shared" si="1"/>
        <v>0.995</v>
      </c>
      <c r="M20" s="76">
        <v>29325.671413300268</v>
      </c>
      <c r="N20" s="76">
        <v>11366.539307480723</v>
      </c>
      <c r="O20" s="88">
        <v>0.25</v>
      </c>
      <c r="P20" s="80">
        <f t="shared" si="2"/>
        <v>10173.052680195247</v>
      </c>
      <c r="Q20" s="80">
        <f t="shared" si="3"/>
        <v>50865.263400976241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</v>
      </c>
      <c r="H21" s="76">
        <f t="shared" si="0"/>
        <v>80000</v>
      </c>
      <c r="I21" s="61" t="s">
        <v>61</v>
      </c>
      <c r="J21" s="77">
        <v>0.13933599999999999</v>
      </c>
      <c r="K21" s="78">
        <v>3</v>
      </c>
      <c r="L21" s="79">
        <f t="shared" si="1"/>
        <v>0.995</v>
      </c>
      <c r="M21" s="76">
        <v>5266.908639505592</v>
      </c>
      <c r="N21" s="76">
        <v>1950.7069035205895</v>
      </c>
      <c r="O21" s="88">
        <v>0.25</v>
      </c>
      <c r="P21" s="80">
        <f t="shared" si="2"/>
        <v>1804.4038857565454</v>
      </c>
      <c r="Q21" s="80">
        <f t="shared" si="3"/>
        <v>9022.0194287827271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100000</v>
      </c>
      <c r="H22" s="76">
        <f t="shared" si="0"/>
        <v>400000</v>
      </c>
      <c r="I22" s="61" t="s">
        <v>61</v>
      </c>
      <c r="J22" s="77">
        <v>8.7434999999999999E-2</v>
      </c>
      <c r="K22" s="78">
        <v>3</v>
      </c>
      <c r="L22" s="79">
        <f t="shared" si="1"/>
        <v>0.995</v>
      </c>
      <c r="M22" s="76">
        <v>22190.982124912371</v>
      </c>
      <c r="N22" s="76">
        <v>7869.1425974866552</v>
      </c>
      <c r="O22" s="88">
        <v>0.25</v>
      </c>
      <c r="P22" s="80">
        <f t="shared" si="2"/>
        <v>7515.0311805997562</v>
      </c>
      <c r="Q22" s="80">
        <f t="shared" si="3"/>
        <v>37575.155902998784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3320000</v>
      </c>
      <c r="I23" s="96"/>
      <c r="J23" s="58"/>
      <c r="K23" s="99"/>
      <c r="L23" s="100"/>
      <c r="M23" s="106">
        <f>SUM(M17:M22)</f>
        <v>167435.98925704937</v>
      </c>
      <c r="N23" s="106">
        <f>SUM(N17:N22)</f>
        <v>63127.881824919721</v>
      </c>
      <c r="O23" s="101"/>
      <c r="P23" s="106">
        <f>SUM(P17:P22)</f>
        <v>57640.967770492272</v>
      </c>
      <c r="Q23" s="107">
        <f>SUM(Q17:Q22)</f>
        <v>288204.83885246137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1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A558-BDF5-45FE-8758-9EBAD5839B64}">
  <sheetPr>
    <tabColor rgb="FF00B050"/>
    <pageSetUpPr fitToPage="1"/>
  </sheetPr>
  <dimension ref="A1:AZ144"/>
  <sheetViews>
    <sheetView topLeftCell="A21" zoomScale="58" zoomScaleNormal="37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50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21" style="22" bestFit="1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72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>
        <v>1950.7069035205895</v>
      </c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89" t="s">
        <v>63</v>
      </c>
      <c r="B16" s="90" t="s">
        <v>24</v>
      </c>
      <c r="C16" s="89" t="s">
        <v>25</v>
      </c>
      <c r="D16" s="89" t="s">
        <v>35</v>
      </c>
      <c r="E16" s="89" t="s">
        <v>26</v>
      </c>
      <c r="F16" s="91" t="s">
        <v>47</v>
      </c>
      <c r="G16" s="90" t="s">
        <v>65</v>
      </c>
      <c r="H16" s="90" t="s">
        <v>89</v>
      </c>
      <c r="I16" s="89" t="s">
        <v>46</v>
      </c>
      <c r="J16" s="89" t="s">
        <v>66</v>
      </c>
      <c r="K16" s="89" t="s">
        <v>68</v>
      </c>
      <c r="L16" s="89" t="s">
        <v>67</v>
      </c>
      <c r="M16" s="90" t="s">
        <v>86</v>
      </c>
      <c r="N16" s="90" t="s">
        <v>87</v>
      </c>
      <c r="O16" s="92" t="s">
        <v>0</v>
      </c>
      <c r="P16" s="89" t="s">
        <v>69</v>
      </c>
      <c r="Q16" s="111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18</v>
      </c>
      <c r="B17" s="115" t="s">
        <v>70</v>
      </c>
      <c r="C17" s="33" t="s">
        <v>28</v>
      </c>
      <c r="D17" s="34" t="s">
        <v>55</v>
      </c>
      <c r="E17" s="33" t="s">
        <v>29</v>
      </c>
      <c r="F17" s="35">
        <v>0.75</v>
      </c>
      <c r="G17" s="36">
        <v>150000</v>
      </c>
      <c r="H17" s="76">
        <f t="shared" ref="H17:H22" si="0">+G17*4</f>
        <v>600000</v>
      </c>
      <c r="I17" s="61" t="s">
        <v>61</v>
      </c>
      <c r="J17" s="77">
        <v>7.8836000000000003E-2</v>
      </c>
      <c r="K17" s="78">
        <v>3</v>
      </c>
      <c r="L17" s="79">
        <f t="shared" ref="L17:L22" si="1">0.32+0.03+0.02+0.02+0.1+(K17*0.06)+0.035+0.04+0.25</f>
        <v>0.995</v>
      </c>
      <c r="M17" s="76">
        <v>23089.074226792069</v>
      </c>
      <c r="N17" s="76">
        <v>8869.042596719104</v>
      </c>
      <c r="O17" s="88">
        <v>0.25</v>
      </c>
      <c r="P17" s="80">
        <f t="shared" ref="P17:P22" si="2">+(M17+N17)*O17</f>
        <v>7989.5292058777932</v>
      </c>
      <c r="Q17" s="80">
        <f t="shared" ref="Q17:Q22" si="3">+M17+N17+P17</f>
        <v>39947.646029388969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150000</v>
      </c>
      <c r="H18" s="76">
        <f t="shared" si="0"/>
        <v>600000</v>
      </c>
      <c r="I18" s="61" t="s">
        <v>61</v>
      </c>
      <c r="J18" s="77">
        <v>7.8836000000000003E-2</v>
      </c>
      <c r="K18" s="78">
        <v>3</v>
      </c>
      <c r="L18" s="79">
        <f t="shared" si="1"/>
        <v>0.995</v>
      </c>
      <c r="M18" s="76">
        <v>26167.61745703101</v>
      </c>
      <c r="N18" s="76">
        <v>10051.581609614985</v>
      </c>
      <c r="O18" s="88">
        <v>0.25</v>
      </c>
      <c r="P18" s="80">
        <f t="shared" si="2"/>
        <v>9054.7997666614992</v>
      </c>
      <c r="Q18" s="80">
        <f t="shared" si="3"/>
        <v>45273.998833307494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450000</v>
      </c>
      <c r="H19" s="76">
        <f>+G19*4</f>
        <v>1800000</v>
      </c>
      <c r="I19" s="61" t="s">
        <v>61</v>
      </c>
      <c r="J19" s="77">
        <v>6.1469999999999997E-2</v>
      </c>
      <c r="K19" s="78">
        <v>3</v>
      </c>
      <c r="L19" s="79">
        <f t="shared" si="1"/>
        <v>0.995</v>
      </c>
      <c r="M19" s="76">
        <v>85287.510657796447</v>
      </c>
      <c r="N19" s="76">
        <v>31810.509569837053</v>
      </c>
      <c r="O19" s="88">
        <v>0.245</v>
      </c>
      <c r="P19" s="80">
        <f t="shared" si="2"/>
        <v>28689.014955770206</v>
      </c>
      <c r="Q19" s="80">
        <f t="shared" si="3"/>
        <v>145787.0351834037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85000</v>
      </c>
      <c r="H20" s="76">
        <f t="shared" si="0"/>
        <v>340000</v>
      </c>
      <c r="I20" s="61" t="s">
        <v>61</v>
      </c>
      <c r="J20" s="77">
        <v>9.1292999999999999E-2</v>
      </c>
      <c r="K20" s="78">
        <v>3</v>
      </c>
      <c r="L20" s="79">
        <f t="shared" si="1"/>
        <v>0.995</v>
      </c>
      <c r="M20" s="76">
        <v>26026.622981287466</v>
      </c>
      <c r="N20" s="76">
        <v>10087.838364840105</v>
      </c>
      <c r="O20" s="88">
        <v>0.25</v>
      </c>
      <c r="P20" s="80">
        <f t="shared" si="2"/>
        <v>9028.6153365318933</v>
      </c>
      <c r="Q20" s="80">
        <f t="shared" si="3"/>
        <v>45143.076682659463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</v>
      </c>
      <c r="H21" s="76">
        <f t="shared" si="0"/>
        <v>80000</v>
      </c>
      <c r="I21" s="61" t="s">
        <v>61</v>
      </c>
      <c r="J21" s="77">
        <v>0.13933599999999999</v>
      </c>
      <c r="K21" s="78">
        <v>3</v>
      </c>
      <c r="L21" s="79">
        <f t="shared" si="1"/>
        <v>0.995</v>
      </c>
      <c r="M21" s="76">
        <v>5266.908639505592</v>
      </c>
      <c r="N21" s="76">
        <v>1950.7069035205895</v>
      </c>
      <c r="O21" s="88">
        <v>0.25</v>
      </c>
      <c r="P21" s="80">
        <f t="shared" si="2"/>
        <v>1804.4038857565454</v>
      </c>
      <c r="Q21" s="80">
        <f t="shared" si="3"/>
        <v>9022.0194287827271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150000</v>
      </c>
      <c r="H22" s="76">
        <f t="shared" si="0"/>
        <v>600000</v>
      </c>
      <c r="I22" s="61" t="s">
        <v>61</v>
      </c>
      <c r="J22" s="77">
        <v>7.8836000000000003E-2</v>
      </c>
      <c r="K22" s="78">
        <v>3</v>
      </c>
      <c r="L22" s="79">
        <f t="shared" si="1"/>
        <v>0.995</v>
      </c>
      <c r="M22" s="76">
        <v>30332.12568077934</v>
      </c>
      <c r="N22" s="76">
        <v>10642.851116062924</v>
      </c>
      <c r="O22" s="88">
        <v>0.25</v>
      </c>
      <c r="P22" s="80">
        <f t="shared" si="2"/>
        <v>10243.744199210567</v>
      </c>
      <c r="Q22" s="80">
        <f t="shared" si="3"/>
        <v>51218.720996052834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4020000</v>
      </c>
      <c r="I23" s="96"/>
      <c r="J23" s="58"/>
      <c r="K23" s="99"/>
      <c r="L23" s="100"/>
      <c r="M23" s="106">
        <f>SUM(M17:M22)</f>
        <v>196169.85964319194</v>
      </c>
      <c r="N23" s="106">
        <f>SUM(N17:N22)</f>
        <v>73412.530160594775</v>
      </c>
      <c r="O23" s="101"/>
      <c r="P23" s="106">
        <f>SUM(P17:P22)</f>
        <v>66810.107349808502</v>
      </c>
      <c r="Q23" s="107">
        <f>SUM(Q17:Q22)</f>
        <v>336392.49715359521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1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47E6-AF90-4BAB-90A5-3AF384256B96}">
  <sheetPr>
    <tabColor rgb="FF00B050"/>
    <pageSetUpPr fitToPage="1"/>
  </sheetPr>
  <dimension ref="A1:AZ144"/>
  <sheetViews>
    <sheetView topLeftCell="A22" zoomScale="62" zoomScaleNormal="62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45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4" width="23" style="66" customWidth="1"/>
    <col min="15" max="15" width="23" style="86" customWidth="1"/>
    <col min="16" max="16" width="23" style="6" customWidth="1"/>
    <col min="17" max="17" width="26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90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>
        <v>2265.509877679378</v>
      </c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72" t="s">
        <v>63</v>
      </c>
      <c r="B16" s="73" t="s">
        <v>24</v>
      </c>
      <c r="C16" s="72" t="s">
        <v>25</v>
      </c>
      <c r="D16" s="72" t="s">
        <v>35</v>
      </c>
      <c r="E16" s="72" t="s">
        <v>26</v>
      </c>
      <c r="F16" s="74" t="s">
        <v>47</v>
      </c>
      <c r="G16" s="73" t="s">
        <v>65</v>
      </c>
      <c r="H16" s="73" t="s">
        <v>89</v>
      </c>
      <c r="I16" s="72" t="s">
        <v>46</v>
      </c>
      <c r="J16" s="72" t="s">
        <v>66</v>
      </c>
      <c r="K16" s="72" t="s">
        <v>68</v>
      </c>
      <c r="L16" s="72" t="s">
        <v>67</v>
      </c>
      <c r="M16" s="73" t="s">
        <v>86</v>
      </c>
      <c r="N16" s="73" t="s">
        <v>87</v>
      </c>
      <c r="O16" s="87" t="s">
        <v>0</v>
      </c>
      <c r="P16" s="72" t="s">
        <v>69</v>
      </c>
      <c r="Q16" s="93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20</v>
      </c>
      <c r="B17" s="115" t="s">
        <v>73</v>
      </c>
      <c r="C17" s="33" t="s">
        <v>28</v>
      </c>
      <c r="D17" s="34" t="s">
        <v>74</v>
      </c>
      <c r="E17" s="33" t="s">
        <v>29</v>
      </c>
      <c r="F17" s="35">
        <v>0.75</v>
      </c>
      <c r="G17" s="36">
        <v>5000</v>
      </c>
      <c r="H17" s="76">
        <f t="shared" ref="H17:H22" si="0">+G17*4</f>
        <v>20000</v>
      </c>
      <c r="I17" s="61" t="s">
        <v>61</v>
      </c>
      <c r="J17" s="77">
        <v>0.22036500000000001</v>
      </c>
      <c r="K17" s="78">
        <v>3</v>
      </c>
      <c r="L17" s="79">
        <f t="shared" ref="L17:L22" si="1">0.32+0.03+0.02+0.02+0.1+(K17*0.06)+0.035+0.04+0.25</f>
        <v>0.995</v>
      </c>
      <c r="M17" s="76">
        <v>2132.0351857076125</v>
      </c>
      <c r="N17" s="76">
        <v>826.37022701845444</v>
      </c>
      <c r="O17" s="88">
        <v>0.25</v>
      </c>
      <c r="P17" s="80">
        <f t="shared" ref="P17:P22" si="2">+(M17+N17)*O17</f>
        <v>739.60135318151674</v>
      </c>
      <c r="Q17" s="80">
        <f t="shared" ref="Q17:Q22" si="3">+M17+N17+P17</f>
        <v>3698.0067659075839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30000</v>
      </c>
      <c r="H18" s="76">
        <f t="shared" si="0"/>
        <v>120000</v>
      </c>
      <c r="I18" s="61" t="s">
        <v>61</v>
      </c>
      <c r="J18" s="77">
        <v>0.12296700000000001</v>
      </c>
      <c r="K18" s="78">
        <v>3</v>
      </c>
      <c r="L18" s="79">
        <f t="shared" si="1"/>
        <v>0.995</v>
      </c>
      <c r="M18" s="76">
        <v>8089.9804086337772</v>
      </c>
      <c r="N18" s="76">
        <v>3135.6513211758829</v>
      </c>
      <c r="O18" s="88">
        <v>0.25</v>
      </c>
      <c r="P18" s="80">
        <f t="shared" si="2"/>
        <v>2806.407932452415</v>
      </c>
      <c r="Q18" s="80">
        <f t="shared" si="3"/>
        <v>14032.039662262076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20000</v>
      </c>
      <c r="H19" s="76">
        <f t="shared" si="0"/>
        <v>80000</v>
      </c>
      <c r="I19" s="61" t="s">
        <v>61</v>
      </c>
      <c r="J19" s="77">
        <v>0.13933599999999999</v>
      </c>
      <c r="K19" s="78">
        <v>3</v>
      </c>
      <c r="L19" s="79">
        <f t="shared" si="1"/>
        <v>0.995</v>
      </c>
      <c r="M19" s="76">
        <v>8268.2105467794136</v>
      </c>
      <c r="N19" s="76">
        <v>3204.73277006954</v>
      </c>
      <c r="O19" s="88">
        <v>0.25</v>
      </c>
      <c r="P19" s="80">
        <f t="shared" si="2"/>
        <v>2868.2358292122385</v>
      </c>
      <c r="Q19" s="80">
        <f t="shared" si="3"/>
        <v>14341.179146061193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10000</v>
      </c>
      <c r="H20" s="76">
        <f t="shared" si="0"/>
        <v>40000</v>
      </c>
      <c r="I20" s="61" t="s">
        <v>61</v>
      </c>
      <c r="J20" s="77">
        <v>0.17427000000000001</v>
      </c>
      <c r="K20" s="78">
        <v>3</v>
      </c>
      <c r="L20" s="79">
        <f t="shared" si="1"/>
        <v>0.995</v>
      </c>
      <c r="M20" s="76">
        <v>5845.0154844127956</v>
      </c>
      <c r="N20" s="76">
        <v>2265.509877679378</v>
      </c>
      <c r="O20" s="88">
        <v>0.25</v>
      </c>
      <c r="P20" s="80">
        <f t="shared" si="2"/>
        <v>2027.6313405230435</v>
      </c>
      <c r="Q20" s="80">
        <f t="shared" si="3"/>
        <v>10138.156702615217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10000</v>
      </c>
      <c r="H21" s="76">
        <f t="shared" si="0"/>
        <v>40000</v>
      </c>
      <c r="I21" s="61" t="s">
        <v>61</v>
      </c>
      <c r="J21" s="77">
        <v>0.17427000000000001</v>
      </c>
      <c r="K21" s="78">
        <v>3</v>
      </c>
      <c r="L21" s="79">
        <f t="shared" si="1"/>
        <v>0.995</v>
      </c>
      <c r="M21" s="76">
        <v>3293.7028221646333</v>
      </c>
      <c r="N21" s="76">
        <v>1219.8899341350495</v>
      </c>
      <c r="O21" s="88">
        <v>0.25</v>
      </c>
      <c r="P21" s="80">
        <f t="shared" si="2"/>
        <v>1128.3981890749208</v>
      </c>
      <c r="Q21" s="80">
        <f t="shared" si="3"/>
        <v>5641.9909453746041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10000</v>
      </c>
      <c r="H22" s="76">
        <f t="shared" si="0"/>
        <v>40000</v>
      </c>
      <c r="I22" s="61" t="s">
        <v>61</v>
      </c>
      <c r="J22" s="77">
        <v>0.17427000000000001</v>
      </c>
      <c r="K22" s="78">
        <v>3</v>
      </c>
      <c r="L22" s="79">
        <f t="shared" si="1"/>
        <v>0.995</v>
      </c>
      <c r="M22" s="76">
        <v>4422.9723611925083</v>
      </c>
      <c r="N22" s="76">
        <v>1568.4299153164923</v>
      </c>
      <c r="O22" s="88">
        <v>0.25</v>
      </c>
      <c r="P22" s="80">
        <f t="shared" si="2"/>
        <v>1497.8505691272501</v>
      </c>
      <c r="Q22" s="80">
        <f t="shared" si="3"/>
        <v>7489.2528456362506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340000</v>
      </c>
      <c r="I23" s="96"/>
      <c r="J23" s="58"/>
      <c r="K23" s="99"/>
      <c r="L23" s="100"/>
      <c r="M23" s="106">
        <f>SUM(M17:M22)</f>
        <v>32051.916808890739</v>
      </c>
      <c r="N23" s="106">
        <f>SUM(N17:N22)</f>
        <v>12220.584045394797</v>
      </c>
      <c r="O23" s="101"/>
      <c r="P23" s="106">
        <f>SUM(P17:P22)</f>
        <v>11068.125213571382</v>
      </c>
      <c r="Q23" s="107">
        <f>SUM(Q17:Q22)</f>
        <v>55340.626067856923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2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186C-CF0A-4981-A834-534FF6FBEE73}">
  <sheetPr>
    <tabColor rgb="FF00B050"/>
    <pageSetUpPr fitToPage="1"/>
  </sheetPr>
  <dimension ref="A1:AZ144"/>
  <sheetViews>
    <sheetView topLeftCell="A21" zoomScale="58" zoomScaleNormal="37" workbookViewId="0">
      <selection activeCell="Q16" sqref="Q16"/>
    </sheetView>
  </sheetViews>
  <sheetFormatPr defaultColWidth="8.7109375" defaultRowHeight="15" x14ac:dyDescent="0.25"/>
  <cols>
    <col min="1" max="1" width="14" style="2" customWidth="1"/>
    <col min="2" max="2" width="26.42578125" style="3" customWidth="1"/>
    <col min="3" max="3" width="16.5703125" style="4" customWidth="1"/>
    <col min="4" max="4" width="50.7109375" style="28" bestFit="1" customWidth="1"/>
    <col min="5" max="5" width="14" style="4" customWidth="1"/>
    <col min="6" max="6" width="16.140625" style="5" customWidth="1"/>
    <col min="7" max="7" width="23.7109375" style="1" hidden="1" customWidth="1"/>
    <col min="8" max="8" width="21.42578125" style="1" bestFit="1" customWidth="1"/>
    <col min="9" max="9" width="23" style="6" customWidth="1"/>
    <col min="10" max="10" width="23" style="6" hidden="1" customWidth="1"/>
    <col min="11" max="11" width="23" style="6" customWidth="1"/>
    <col min="12" max="12" width="23" style="6" hidden="1" customWidth="1"/>
    <col min="13" max="13" width="34.85546875" style="66" customWidth="1"/>
    <col min="14" max="14" width="28.140625" style="66" customWidth="1"/>
    <col min="15" max="15" width="23" style="86" customWidth="1"/>
    <col min="16" max="16" width="32.5703125" style="6" customWidth="1"/>
    <col min="17" max="17" width="25.85546875" style="22" customWidth="1"/>
    <col min="18" max="52" width="8.7109375" style="22"/>
    <col min="53" max="16384" width="8.7109375" style="2"/>
  </cols>
  <sheetData>
    <row r="1" spans="1:52" s="22" customFormat="1" x14ac:dyDescent="0.25">
      <c r="A1" s="41"/>
      <c r="B1" s="42"/>
      <c r="C1" s="43"/>
      <c r="D1" s="44"/>
      <c r="E1" s="43"/>
      <c r="F1" s="45"/>
      <c r="G1" s="46"/>
      <c r="H1" s="46"/>
      <c r="I1" s="47"/>
      <c r="J1" s="47"/>
      <c r="K1" s="47"/>
      <c r="L1" s="47"/>
      <c r="M1" s="62"/>
      <c r="N1" s="62"/>
      <c r="O1" s="82"/>
      <c r="P1" s="47"/>
    </row>
    <row r="2" spans="1:52" s="22" customFormat="1" x14ac:dyDescent="0.25">
      <c r="A2" s="48"/>
      <c r="B2" s="23"/>
      <c r="C2" s="24"/>
      <c r="D2" s="27"/>
      <c r="E2" s="24"/>
      <c r="F2" s="25"/>
      <c r="G2" s="8"/>
      <c r="H2" s="8"/>
      <c r="I2" s="39"/>
      <c r="J2" s="39"/>
      <c r="K2" s="39"/>
      <c r="L2" s="39"/>
      <c r="M2" s="63"/>
      <c r="N2" s="63"/>
      <c r="O2" s="83"/>
      <c r="P2" s="39"/>
    </row>
    <row r="3" spans="1:52" s="22" customFormat="1" x14ac:dyDescent="0.25">
      <c r="A3" s="48"/>
      <c r="B3" s="23"/>
      <c r="C3" s="24"/>
      <c r="D3" s="27"/>
      <c r="E3" s="24"/>
      <c r="F3" s="25"/>
      <c r="G3" s="8"/>
      <c r="H3" s="8"/>
      <c r="I3" s="39"/>
      <c r="J3" s="39"/>
      <c r="K3" s="39"/>
      <c r="L3" s="39"/>
      <c r="M3" s="63"/>
      <c r="N3" s="63"/>
      <c r="O3" s="83"/>
      <c r="P3" s="39"/>
    </row>
    <row r="4" spans="1:52" s="22" customFormat="1" x14ac:dyDescent="0.25">
      <c r="A4" s="48"/>
      <c r="B4" s="23"/>
      <c r="C4" s="24"/>
      <c r="D4" s="27"/>
      <c r="E4" s="24"/>
      <c r="F4" s="25"/>
      <c r="G4" s="8"/>
      <c r="H4" s="8"/>
      <c r="I4" s="39"/>
      <c r="J4" s="39"/>
      <c r="K4" s="39"/>
      <c r="L4" s="39"/>
      <c r="M4" s="63"/>
      <c r="N4" s="63"/>
      <c r="O4" s="83"/>
      <c r="P4" s="39"/>
    </row>
    <row r="5" spans="1:52" s="22" customFormat="1" ht="23.25" x14ac:dyDescent="0.35">
      <c r="A5" s="49" t="s">
        <v>48</v>
      </c>
      <c r="C5" s="24"/>
      <c r="D5" s="27"/>
      <c r="E5" s="24"/>
      <c r="F5" s="25"/>
      <c r="G5" s="8"/>
      <c r="H5" s="8"/>
      <c r="I5" s="39"/>
      <c r="J5" s="39"/>
      <c r="K5" s="39"/>
      <c r="L5" s="39"/>
      <c r="M5" s="63"/>
      <c r="N5" s="63"/>
      <c r="O5" s="83"/>
      <c r="P5" s="39"/>
    </row>
    <row r="6" spans="1:52" s="22" customFormat="1" x14ac:dyDescent="0.25">
      <c r="A6" s="48"/>
      <c r="B6" s="23"/>
      <c r="C6" s="24"/>
      <c r="D6" s="27"/>
      <c r="E6" s="24"/>
      <c r="F6" s="25"/>
      <c r="G6" s="8"/>
      <c r="H6" s="8"/>
      <c r="I6" s="39"/>
      <c r="J6" s="39"/>
      <c r="K6" s="39"/>
      <c r="L6" s="39"/>
      <c r="M6" s="63"/>
      <c r="N6" s="63"/>
      <c r="O6" s="83"/>
      <c r="P6" s="39"/>
    </row>
    <row r="7" spans="1:52" s="22" customFormat="1" x14ac:dyDescent="0.25">
      <c r="A7" s="112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52" s="22" customForma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52" s="22" customForma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52" s="22" customFormat="1" x14ac:dyDescent="0.2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52" s="22" customForma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52" s="22" customForma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52" s="22" customFormat="1" ht="15.75" x14ac:dyDescent="0.25">
      <c r="A13" s="50"/>
      <c r="B13" s="29"/>
      <c r="C13" s="29"/>
      <c r="D13" s="29"/>
      <c r="E13" s="29"/>
      <c r="F13" s="29"/>
      <c r="G13" s="29"/>
      <c r="H13" s="29"/>
      <c r="I13" s="38"/>
      <c r="J13" s="38"/>
      <c r="K13" s="38"/>
      <c r="L13" s="38"/>
      <c r="M13" s="64"/>
      <c r="N13" s="64"/>
      <c r="O13" s="84"/>
      <c r="P13" s="38"/>
    </row>
    <row r="14" spans="1:52" s="22" customFormat="1" ht="15.75" x14ac:dyDescent="0.25">
      <c r="A14" s="51" t="s">
        <v>84</v>
      </c>
      <c r="C14" s="32" t="e">
        <f>+#REF!</f>
        <v>#REF!</v>
      </c>
      <c r="D14" s="30"/>
      <c r="E14" s="31"/>
      <c r="F14" s="31"/>
      <c r="G14" s="31"/>
      <c r="H14" s="31"/>
      <c r="I14" s="31"/>
      <c r="J14" s="31"/>
      <c r="K14" s="31">
        <v>16895.70331188534</v>
      </c>
      <c r="L14" s="31"/>
      <c r="M14" s="65"/>
      <c r="N14" s="65"/>
      <c r="O14" s="85"/>
      <c r="P14" s="31"/>
    </row>
    <row r="15" spans="1:52" s="22" customFormat="1" x14ac:dyDescent="0.25">
      <c r="A15" s="48"/>
      <c r="B15" s="23"/>
      <c r="C15" s="24"/>
      <c r="D15" s="27"/>
      <c r="E15" s="24"/>
      <c r="F15" s="25"/>
      <c r="G15" s="8"/>
      <c r="H15" s="8"/>
      <c r="I15" s="39"/>
      <c r="J15" s="39"/>
      <c r="K15" s="39"/>
      <c r="L15" s="39"/>
      <c r="M15" s="63"/>
      <c r="N15" s="63"/>
      <c r="O15" s="83"/>
      <c r="P15" s="39"/>
    </row>
    <row r="16" spans="1:52" s="26" customFormat="1" ht="70.150000000000006" customHeight="1" x14ac:dyDescent="0.25">
      <c r="A16" s="89" t="s">
        <v>63</v>
      </c>
      <c r="B16" s="90" t="s">
        <v>24</v>
      </c>
      <c r="C16" s="89" t="s">
        <v>25</v>
      </c>
      <c r="D16" s="89" t="s">
        <v>35</v>
      </c>
      <c r="E16" s="89" t="s">
        <v>26</v>
      </c>
      <c r="F16" s="91" t="s">
        <v>47</v>
      </c>
      <c r="G16" s="90" t="s">
        <v>65</v>
      </c>
      <c r="H16" s="90" t="s">
        <v>89</v>
      </c>
      <c r="I16" s="89" t="s">
        <v>46</v>
      </c>
      <c r="J16" s="89" t="s">
        <v>66</v>
      </c>
      <c r="K16" s="89" t="s">
        <v>68</v>
      </c>
      <c r="L16" s="89" t="s">
        <v>67</v>
      </c>
      <c r="M16" s="90" t="s">
        <v>86</v>
      </c>
      <c r="N16" s="90" t="s">
        <v>87</v>
      </c>
      <c r="O16" s="92" t="s">
        <v>0</v>
      </c>
      <c r="P16" s="89" t="s">
        <v>69</v>
      </c>
      <c r="Q16" s="111" t="s">
        <v>88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</row>
    <row r="17" spans="1:52" s="21" customFormat="1" ht="135" customHeight="1" x14ac:dyDescent="0.25">
      <c r="A17" s="114" t="s">
        <v>22</v>
      </c>
      <c r="B17" s="115" t="s">
        <v>70</v>
      </c>
      <c r="C17" s="33" t="s">
        <v>28</v>
      </c>
      <c r="D17" s="34" t="s">
        <v>55</v>
      </c>
      <c r="E17" s="33" t="s">
        <v>29</v>
      </c>
      <c r="F17" s="35">
        <v>0.75</v>
      </c>
      <c r="G17" s="36">
        <v>150000</v>
      </c>
      <c r="H17" s="76">
        <f t="shared" ref="H17:H22" si="0">+G17*4</f>
        <v>600000</v>
      </c>
      <c r="I17" s="61" t="s">
        <v>61</v>
      </c>
      <c r="J17" s="77">
        <v>7.8836000000000003E-2</v>
      </c>
      <c r="K17" s="78">
        <v>3</v>
      </c>
      <c r="L17" s="79">
        <f t="shared" ref="L17:L22" si="1">0.32+0.03+0.02+0.02+0.1+(K17*0.06)+0.035+0.04+0.25</f>
        <v>0.995</v>
      </c>
      <c r="M17" s="76">
        <v>23089.074226792069</v>
      </c>
      <c r="N17" s="76">
        <v>8869.042596719104</v>
      </c>
      <c r="O17" s="88">
        <v>0.25</v>
      </c>
      <c r="P17" s="80">
        <f t="shared" ref="P17:P22" si="2">+(M17+N17)*O17</f>
        <v>7989.5292058777932</v>
      </c>
      <c r="Q17" s="80">
        <f t="shared" ref="Q17:Q22" si="3">+M17+N17+P17</f>
        <v>39947.646029388969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</row>
    <row r="18" spans="1:52" s="21" customFormat="1" ht="135" customHeight="1" x14ac:dyDescent="0.25">
      <c r="A18" s="114"/>
      <c r="B18" s="115"/>
      <c r="C18" s="33" t="s">
        <v>30</v>
      </c>
      <c r="D18" s="34" t="s">
        <v>49</v>
      </c>
      <c r="E18" s="33" t="s">
        <v>31</v>
      </c>
      <c r="F18" s="35">
        <v>0.85</v>
      </c>
      <c r="G18" s="36">
        <v>150000</v>
      </c>
      <c r="H18" s="76">
        <f t="shared" si="0"/>
        <v>600000</v>
      </c>
      <c r="I18" s="61" t="s">
        <v>61</v>
      </c>
      <c r="J18" s="77">
        <v>7.8836000000000003E-2</v>
      </c>
      <c r="K18" s="78">
        <v>3</v>
      </c>
      <c r="L18" s="79">
        <f t="shared" si="1"/>
        <v>0.995</v>
      </c>
      <c r="M18" s="76">
        <v>26167.61745703101</v>
      </c>
      <c r="N18" s="76">
        <v>10051.581609614985</v>
      </c>
      <c r="O18" s="88">
        <v>0.25</v>
      </c>
      <c r="P18" s="80">
        <f t="shared" si="2"/>
        <v>9054.7997666614992</v>
      </c>
      <c r="Q18" s="80">
        <f t="shared" si="3"/>
        <v>45273.998833307494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</row>
    <row r="19" spans="1:52" s="21" customFormat="1" ht="135" customHeight="1" x14ac:dyDescent="0.25">
      <c r="A19" s="114"/>
      <c r="B19" s="115"/>
      <c r="C19" s="33" t="s">
        <v>32</v>
      </c>
      <c r="D19" s="34" t="s">
        <v>50</v>
      </c>
      <c r="E19" s="33" t="s">
        <v>33</v>
      </c>
      <c r="F19" s="35">
        <v>1.1499999999999999</v>
      </c>
      <c r="G19" s="36">
        <v>400000</v>
      </c>
      <c r="H19" s="76">
        <f>+G19*4</f>
        <v>1600000</v>
      </c>
      <c r="I19" s="61" t="s">
        <v>61</v>
      </c>
      <c r="J19" s="77">
        <v>6.2988000000000002E-2</v>
      </c>
      <c r="K19" s="78">
        <v>3</v>
      </c>
      <c r="L19" s="79">
        <f t="shared" si="1"/>
        <v>0.995</v>
      </c>
      <c r="M19" s="76">
        <v>77542.580031368489</v>
      </c>
      <c r="N19" s="76">
        <v>28974.340973888273</v>
      </c>
      <c r="O19" s="88">
        <v>0.24625</v>
      </c>
      <c r="P19" s="80">
        <f t="shared" si="2"/>
        <v>26229.79179754448</v>
      </c>
      <c r="Q19" s="80">
        <f t="shared" si="3"/>
        <v>132746.71280280125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21" customFormat="1" ht="135" customHeight="1" x14ac:dyDescent="0.25">
      <c r="A20" s="114"/>
      <c r="B20" s="115"/>
      <c r="C20" s="33" t="s">
        <v>11</v>
      </c>
      <c r="D20" s="34" t="s">
        <v>45</v>
      </c>
      <c r="E20" s="33" t="s">
        <v>33</v>
      </c>
      <c r="F20" s="35">
        <v>1.3</v>
      </c>
      <c r="G20" s="36">
        <v>170000</v>
      </c>
      <c r="H20" s="76">
        <f t="shared" si="0"/>
        <v>680000</v>
      </c>
      <c r="I20" s="61" t="s">
        <v>61</v>
      </c>
      <c r="J20" s="77">
        <v>7.6451000000000005E-2</v>
      </c>
      <c r="K20" s="78">
        <v>3</v>
      </c>
      <c r="L20" s="79">
        <f t="shared" si="1"/>
        <v>0.995</v>
      </c>
      <c r="M20" s="76">
        <v>44217.049432104635</v>
      </c>
      <c r="N20" s="76">
        <v>16895.70331188534</v>
      </c>
      <c r="O20" s="88">
        <v>0.25</v>
      </c>
      <c r="P20" s="80">
        <f t="shared" si="2"/>
        <v>15278.188185997493</v>
      </c>
      <c r="Q20" s="80">
        <f t="shared" si="3"/>
        <v>76390.940929987468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</row>
    <row r="21" spans="1:52" s="21" customFormat="1" ht="135" customHeight="1" x14ac:dyDescent="0.25">
      <c r="A21" s="114"/>
      <c r="B21" s="115"/>
      <c r="C21" s="33" t="s">
        <v>34</v>
      </c>
      <c r="D21" s="34" t="s">
        <v>51</v>
      </c>
      <c r="E21" s="37" t="s">
        <v>52</v>
      </c>
      <c r="F21" s="35">
        <v>0.7</v>
      </c>
      <c r="G21" s="36">
        <v>20000</v>
      </c>
      <c r="H21" s="76">
        <f t="shared" si="0"/>
        <v>80000</v>
      </c>
      <c r="I21" s="61" t="s">
        <v>61</v>
      </c>
      <c r="J21" s="77">
        <v>0.13933599999999999</v>
      </c>
      <c r="K21" s="78">
        <v>3</v>
      </c>
      <c r="L21" s="79">
        <f t="shared" si="1"/>
        <v>0.995</v>
      </c>
      <c r="M21" s="76">
        <v>5266.908639505592</v>
      </c>
      <c r="N21" s="76">
        <v>1950.7069035205895</v>
      </c>
      <c r="O21" s="88">
        <v>0.25</v>
      </c>
      <c r="P21" s="80">
        <f t="shared" si="2"/>
        <v>1804.4038857565454</v>
      </c>
      <c r="Q21" s="80">
        <f t="shared" si="3"/>
        <v>9022.0194287827271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</row>
    <row r="22" spans="1:52" s="21" customFormat="1" ht="135" customHeight="1" x14ac:dyDescent="0.25">
      <c r="A22" s="114"/>
      <c r="B22" s="115"/>
      <c r="C22" s="33" t="s">
        <v>9</v>
      </c>
      <c r="D22" s="34" t="s">
        <v>56</v>
      </c>
      <c r="E22" s="33" t="s">
        <v>27</v>
      </c>
      <c r="F22" s="35">
        <v>0.9</v>
      </c>
      <c r="G22" s="36">
        <v>150000</v>
      </c>
      <c r="H22" s="76">
        <f t="shared" si="0"/>
        <v>600000</v>
      </c>
      <c r="I22" s="61" t="s">
        <v>61</v>
      </c>
      <c r="J22" s="77">
        <v>7.8836000000000003E-2</v>
      </c>
      <c r="K22" s="78">
        <v>3</v>
      </c>
      <c r="L22" s="79">
        <f t="shared" si="1"/>
        <v>0.995</v>
      </c>
      <c r="M22" s="76">
        <v>30332.12568077934</v>
      </c>
      <c r="N22" s="76">
        <v>10642.851116062924</v>
      </c>
      <c r="O22" s="88">
        <v>0.25</v>
      </c>
      <c r="P22" s="80">
        <f t="shared" si="2"/>
        <v>10243.744199210567</v>
      </c>
      <c r="Q22" s="80">
        <f t="shared" si="3"/>
        <v>51218.720996052834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102" customFormat="1" ht="31.9" customHeight="1" x14ac:dyDescent="0.25">
      <c r="A23" s="95"/>
      <c r="B23" s="96"/>
      <c r="C23" s="97"/>
      <c r="D23" s="98"/>
      <c r="E23" s="97"/>
      <c r="F23" s="103" t="s">
        <v>91</v>
      </c>
      <c r="G23" s="104"/>
      <c r="H23" s="105">
        <f>SUM(H17:H22)</f>
        <v>4160000</v>
      </c>
      <c r="I23" s="96"/>
      <c r="J23" s="58"/>
      <c r="K23" s="99"/>
      <c r="L23" s="100"/>
      <c r="M23" s="106">
        <f>SUM(M17:M22)</f>
        <v>206615.35546758113</v>
      </c>
      <c r="N23" s="106">
        <f>SUM(N17:N22)</f>
        <v>77384.226511691231</v>
      </c>
      <c r="O23" s="101"/>
      <c r="P23" s="106">
        <f>SUM(P17:P22)</f>
        <v>70600.457041048387</v>
      </c>
      <c r="Q23" s="107">
        <f>SUM(Q17:Q22)</f>
        <v>354600.03902032075</v>
      </c>
    </row>
    <row r="24" spans="1:52" s="22" customFormat="1" x14ac:dyDescent="0.25">
      <c r="B24" s="23"/>
      <c r="C24" s="24"/>
      <c r="D24" s="27"/>
      <c r="E24" s="24"/>
      <c r="F24" s="25"/>
      <c r="G24" s="8"/>
      <c r="H24" s="57"/>
      <c r="I24" s="39"/>
      <c r="J24" s="39"/>
      <c r="K24" s="39"/>
      <c r="L24" s="39"/>
      <c r="M24" s="63"/>
      <c r="N24" s="63"/>
      <c r="O24" s="83"/>
      <c r="P24" s="39"/>
    </row>
    <row r="25" spans="1:52" s="22" customFormat="1" x14ac:dyDescent="0.25">
      <c r="B25" s="23"/>
      <c r="C25" s="24"/>
      <c r="D25" s="27"/>
      <c r="E25" s="24"/>
      <c r="F25" s="25"/>
      <c r="G25" s="8"/>
      <c r="H25" s="8"/>
      <c r="I25" s="39"/>
      <c r="J25" s="39"/>
      <c r="K25" s="39"/>
      <c r="L25" s="39"/>
      <c r="M25" s="63"/>
      <c r="N25" s="63"/>
      <c r="O25" s="83"/>
      <c r="P25" s="39"/>
    </row>
    <row r="26" spans="1:52" s="22" customFormat="1" x14ac:dyDescent="0.25">
      <c r="B26" s="23"/>
      <c r="C26" s="24"/>
      <c r="D26" s="27"/>
      <c r="E26" s="24"/>
      <c r="F26" s="25"/>
      <c r="G26" s="8"/>
      <c r="H26" s="8"/>
      <c r="I26" s="39"/>
      <c r="J26" s="39"/>
      <c r="K26" s="39"/>
      <c r="L26" s="39"/>
      <c r="M26" s="63"/>
      <c r="N26" s="63"/>
      <c r="O26" s="83"/>
      <c r="P26" s="39"/>
    </row>
    <row r="27" spans="1:52" s="22" customFormat="1" x14ac:dyDescent="0.25">
      <c r="B27" s="23"/>
      <c r="C27" s="24"/>
      <c r="D27" s="27"/>
      <c r="E27" s="24"/>
      <c r="F27" s="25"/>
      <c r="G27" s="8"/>
      <c r="H27" s="8"/>
      <c r="I27" s="39"/>
      <c r="J27" s="39"/>
      <c r="K27" s="39"/>
      <c r="L27" s="39"/>
      <c r="M27" s="63"/>
      <c r="N27" s="63"/>
      <c r="O27" s="83"/>
      <c r="P27" s="39"/>
    </row>
    <row r="28" spans="1:52" s="22" customFormat="1" x14ac:dyDescent="0.25">
      <c r="B28" s="23"/>
      <c r="C28" s="24"/>
      <c r="D28" s="27"/>
      <c r="E28" s="24"/>
      <c r="F28" s="25"/>
      <c r="G28" s="8"/>
      <c r="H28" s="8"/>
      <c r="I28" s="39"/>
      <c r="J28" s="39"/>
      <c r="K28" s="39"/>
      <c r="L28" s="39"/>
      <c r="M28" s="63"/>
      <c r="N28" s="63"/>
      <c r="O28" s="83"/>
      <c r="P28" s="39"/>
    </row>
    <row r="29" spans="1:52" s="22" customFormat="1" x14ac:dyDescent="0.25">
      <c r="B29" s="23"/>
      <c r="C29" s="24"/>
      <c r="D29" s="27"/>
      <c r="E29" s="24"/>
      <c r="F29" s="25"/>
      <c r="G29" s="8"/>
      <c r="H29" s="8"/>
      <c r="I29" s="39"/>
      <c r="J29" s="39"/>
      <c r="K29" s="39"/>
      <c r="L29" s="39"/>
      <c r="M29" s="63"/>
      <c r="N29" s="63"/>
      <c r="O29" s="83"/>
      <c r="P29" s="39"/>
    </row>
    <row r="30" spans="1:52" s="22" customFormat="1" x14ac:dyDescent="0.25">
      <c r="B30" s="23"/>
      <c r="C30" s="24"/>
      <c r="D30" s="27"/>
      <c r="E30" s="24"/>
      <c r="F30" s="25"/>
      <c r="G30" s="8"/>
      <c r="H30" s="8"/>
      <c r="I30" s="39"/>
      <c r="J30" s="39"/>
      <c r="K30" s="39"/>
      <c r="L30" s="39"/>
      <c r="M30" s="63"/>
      <c r="N30" s="63"/>
      <c r="O30" s="83"/>
      <c r="P30" s="39"/>
    </row>
    <row r="31" spans="1:52" s="22" customFormat="1" x14ac:dyDescent="0.25">
      <c r="B31" s="23"/>
      <c r="C31" s="24"/>
      <c r="D31" s="27"/>
      <c r="E31" s="24"/>
      <c r="F31" s="25"/>
      <c r="G31" s="8"/>
      <c r="H31" s="8"/>
      <c r="I31" s="39"/>
      <c r="J31" s="39"/>
      <c r="K31" s="39"/>
      <c r="L31" s="39"/>
      <c r="M31" s="63"/>
      <c r="N31" s="63"/>
      <c r="O31" s="83"/>
      <c r="P31" s="39"/>
    </row>
    <row r="32" spans="1:52" s="22" customFormat="1" x14ac:dyDescent="0.25">
      <c r="B32" s="23"/>
      <c r="C32" s="24"/>
      <c r="D32" s="27"/>
      <c r="E32" s="24"/>
      <c r="F32" s="25"/>
      <c r="G32" s="8"/>
      <c r="H32" s="8"/>
      <c r="I32" s="39"/>
      <c r="J32" s="39"/>
      <c r="K32" s="39"/>
      <c r="L32" s="39"/>
      <c r="M32" s="63"/>
      <c r="N32" s="63"/>
      <c r="O32" s="83"/>
      <c r="P32" s="39"/>
    </row>
    <row r="33" spans="2:16" s="22" customFormat="1" x14ac:dyDescent="0.25">
      <c r="B33" s="23"/>
      <c r="C33" s="24"/>
      <c r="D33" s="27"/>
      <c r="E33" s="24"/>
      <c r="F33" s="25"/>
      <c r="G33" s="8"/>
      <c r="H33" s="8"/>
      <c r="I33" s="39"/>
      <c r="J33" s="39"/>
      <c r="K33" s="39"/>
      <c r="L33" s="39"/>
      <c r="M33" s="63"/>
      <c r="N33" s="63"/>
      <c r="O33" s="83"/>
      <c r="P33" s="39"/>
    </row>
    <row r="34" spans="2:16" s="22" customFormat="1" x14ac:dyDescent="0.25">
      <c r="B34" s="23"/>
      <c r="C34" s="24"/>
      <c r="D34" s="27"/>
      <c r="E34" s="24"/>
      <c r="F34" s="25"/>
      <c r="G34" s="8"/>
      <c r="H34" s="8"/>
      <c r="I34" s="39"/>
      <c r="J34" s="39"/>
      <c r="K34" s="39"/>
      <c r="L34" s="39"/>
      <c r="M34" s="63"/>
      <c r="N34" s="63"/>
      <c r="O34" s="83"/>
      <c r="P34" s="39"/>
    </row>
    <row r="35" spans="2:16" s="22" customFormat="1" x14ac:dyDescent="0.25">
      <c r="B35" s="23"/>
      <c r="C35" s="24"/>
      <c r="D35" s="27"/>
      <c r="E35" s="24"/>
      <c r="F35" s="25"/>
      <c r="G35" s="8"/>
      <c r="H35" s="8"/>
      <c r="I35" s="39"/>
      <c r="J35" s="39"/>
      <c r="K35" s="39"/>
      <c r="L35" s="39"/>
      <c r="M35" s="63"/>
      <c r="N35" s="63"/>
      <c r="O35" s="83"/>
      <c r="P35" s="39"/>
    </row>
    <row r="36" spans="2:16" s="22" customFormat="1" x14ac:dyDescent="0.25">
      <c r="B36" s="23"/>
      <c r="C36" s="24"/>
      <c r="D36" s="27"/>
      <c r="E36" s="24"/>
      <c r="F36" s="25"/>
      <c r="G36" s="8"/>
      <c r="H36" s="8"/>
      <c r="I36" s="39"/>
      <c r="J36" s="39"/>
      <c r="K36" s="39"/>
      <c r="L36" s="39"/>
      <c r="M36" s="63"/>
      <c r="N36" s="63"/>
      <c r="O36" s="83"/>
      <c r="P36" s="39"/>
    </row>
    <row r="37" spans="2:16" s="22" customFormat="1" x14ac:dyDescent="0.25">
      <c r="B37" s="23"/>
      <c r="C37" s="24"/>
      <c r="D37" s="27"/>
      <c r="E37" s="24"/>
      <c r="F37" s="25"/>
      <c r="G37" s="8"/>
      <c r="H37" s="8"/>
      <c r="I37" s="39"/>
      <c r="J37" s="39"/>
      <c r="K37" s="39"/>
      <c r="L37" s="39"/>
      <c r="M37" s="63"/>
      <c r="N37" s="63"/>
      <c r="O37" s="83"/>
      <c r="P37" s="39"/>
    </row>
    <row r="38" spans="2:16" s="22" customFormat="1" x14ac:dyDescent="0.25">
      <c r="B38" s="23"/>
      <c r="C38" s="24"/>
      <c r="D38" s="27"/>
      <c r="E38" s="24"/>
      <c r="F38" s="25"/>
      <c r="G38" s="8"/>
      <c r="H38" s="8"/>
      <c r="I38" s="39"/>
      <c r="J38" s="39"/>
      <c r="K38" s="39"/>
      <c r="L38" s="39"/>
      <c r="M38" s="63"/>
      <c r="N38" s="63"/>
      <c r="O38" s="83"/>
      <c r="P38" s="39"/>
    </row>
    <row r="39" spans="2:16" s="22" customFormat="1" x14ac:dyDescent="0.25">
      <c r="B39" s="23"/>
      <c r="C39" s="24"/>
      <c r="D39" s="27"/>
      <c r="E39" s="24"/>
      <c r="F39" s="25"/>
      <c r="G39" s="8"/>
      <c r="H39" s="8"/>
      <c r="I39" s="39"/>
      <c r="J39" s="39"/>
      <c r="K39" s="39"/>
      <c r="L39" s="39"/>
      <c r="M39" s="63"/>
      <c r="N39" s="63"/>
      <c r="O39" s="83"/>
      <c r="P39" s="39"/>
    </row>
    <row r="40" spans="2:16" s="22" customFormat="1" x14ac:dyDescent="0.25">
      <c r="B40" s="23"/>
      <c r="C40" s="24"/>
      <c r="D40" s="27"/>
      <c r="E40" s="24"/>
      <c r="F40" s="25"/>
      <c r="G40" s="8"/>
      <c r="H40" s="8"/>
      <c r="I40" s="39"/>
      <c r="J40" s="39"/>
      <c r="K40" s="39"/>
      <c r="L40" s="39"/>
      <c r="M40" s="63"/>
      <c r="N40" s="63"/>
      <c r="O40" s="83"/>
      <c r="P40" s="39"/>
    </row>
    <row r="41" spans="2:16" s="22" customFormat="1" x14ac:dyDescent="0.25">
      <c r="B41" s="23"/>
      <c r="C41" s="24"/>
      <c r="D41" s="27"/>
      <c r="E41" s="24"/>
      <c r="F41" s="25"/>
      <c r="G41" s="8"/>
      <c r="H41" s="8"/>
      <c r="I41" s="39"/>
      <c r="J41" s="39"/>
      <c r="K41" s="39"/>
      <c r="L41" s="39"/>
      <c r="M41" s="63"/>
      <c r="N41" s="63"/>
      <c r="O41" s="83"/>
      <c r="P41" s="39"/>
    </row>
    <row r="42" spans="2:16" s="22" customFormat="1" x14ac:dyDescent="0.25">
      <c r="B42" s="23"/>
      <c r="C42" s="24"/>
      <c r="D42" s="27"/>
      <c r="E42" s="24"/>
      <c r="F42" s="25"/>
      <c r="G42" s="8"/>
      <c r="H42" s="8"/>
      <c r="I42" s="39"/>
      <c r="J42" s="39"/>
      <c r="K42" s="39"/>
      <c r="L42" s="39"/>
      <c r="M42" s="63"/>
      <c r="N42" s="63"/>
      <c r="O42" s="83"/>
      <c r="P42" s="39"/>
    </row>
    <row r="43" spans="2:16" s="22" customFormat="1" x14ac:dyDescent="0.25">
      <c r="B43" s="23"/>
      <c r="C43" s="24"/>
      <c r="D43" s="27"/>
      <c r="E43" s="24"/>
      <c r="F43" s="25"/>
      <c r="G43" s="8"/>
      <c r="H43" s="8"/>
      <c r="I43" s="39"/>
      <c r="J43" s="39"/>
      <c r="K43" s="39"/>
      <c r="L43" s="39"/>
      <c r="M43" s="63"/>
      <c r="N43" s="63"/>
      <c r="O43" s="83"/>
      <c r="P43" s="39"/>
    </row>
    <row r="44" spans="2:16" s="22" customFormat="1" x14ac:dyDescent="0.25">
      <c r="B44" s="23"/>
      <c r="C44" s="24"/>
      <c r="D44" s="27"/>
      <c r="E44" s="24"/>
      <c r="F44" s="25"/>
      <c r="G44" s="8"/>
      <c r="H44" s="8"/>
      <c r="I44" s="39"/>
      <c r="J44" s="39"/>
      <c r="K44" s="39"/>
      <c r="L44" s="39"/>
      <c r="M44" s="63"/>
      <c r="N44" s="63"/>
      <c r="O44" s="83"/>
      <c r="P44" s="39"/>
    </row>
    <row r="45" spans="2:16" s="22" customFormat="1" x14ac:dyDescent="0.25">
      <c r="B45" s="23"/>
      <c r="C45" s="24"/>
      <c r="D45" s="27"/>
      <c r="E45" s="24"/>
      <c r="F45" s="25"/>
      <c r="G45" s="8"/>
      <c r="H45" s="8"/>
      <c r="I45" s="39"/>
      <c r="J45" s="39"/>
      <c r="K45" s="39"/>
      <c r="L45" s="39"/>
      <c r="M45" s="63"/>
      <c r="N45" s="63"/>
      <c r="O45" s="83"/>
      <c r="P45" s="39"/>
    </row>
    <row r="46" spans="2:16" s="22" customFormat="1" x14ac:dyDescent="0.25">
      <c r="B46" s="23"/>
      <c r="C46" s="24"/>
      <c r="D46" s="27"/>
      <c r="E46" s="24"/>
      <c r="F46" s="25"/>
      <c r="G46" s="8"/>
      <c r="H46" s="8"/>
      <c r="I46" s="39"/>
      <c r="J46" s="39"/>
      <c r="K46" s="39"/>
      <c r="L46" s="39"/>
      <c r="M46" s="63"/>
      <c r="N46" s="63"/>
      <c r="O46" s="83"/>
      <c r="P46" s="39"/>
    </row>
    <row r="47" spans="2:16" s="22" customFormat="1" x14ac:dyDescent="0.25">
      <c r="B47" s="23"/>
      <c r="C47" s="24"/>
      <c r="D47" s="27"/>
      <c r="E47" s="24"/>
      <c r="F47" s="25"/>
      <c r="G47" s="8"/>
      <c r="H47" s="8"/>
      <c r="I47" s="39"/>
      <c r="J47" s="39"/>
      <c r="K47" s="39"/>
      <c r="L47" s="39"/>
      <c r="M47" s="63"/>
      <c r="N47" s="63"/>
      <c r="O47" s="83"/>
      <c r="P47" s="39"/>
    </row>
    <row r="48" spans="2:16" s="22" customFormat="1" x14ac:dyDescent="0.25">
      <c r="B48" s="23"/>
      <c r="C48" s="24"/>
      <c r="D48" s="27"/>
      <c r="E48" s="24"/>
      <c r="F48" s="25"/>
      <c r="G48" s="8"/>
      <c r="H48" s="8"/>
      <c r="I48" s="39"/>
      <c r="J48" s="39"/>
      <c r="K48" s="39"/>
      <c r="L48" s="39"/>
      <c r="M48" s="63"/>
      <c r="N48" s="63"/>
      <c r="O48" s="83"/>
      <c r="P48" s="39"/>
    </row>
    <row r="49" spans="2:16" s="22" customFormat="1" x14ac:dyDescent="0.25">
      <c r="B49" s="23"/>
      <c r="C49" s="24"/>
      <c r="D49" s="27"/>
      <c r="E49" s="24"/>
      <c r="F49" s="25"/>
      <c r="G49" s="8"/>
      <c r="H49" s="8"/>
      <c r="I49" s="39"/>
      <c r="J49" s="39"/>
      <c r="K49" s="39"/>
      <c r="L49" s="39"/>
      <c r="M49" s="63"/>
      <c r="N49" s="63"/>
      <c r="O49" s="83"/>
      <c r="P49" s="39"/>
    </row>
    <row r="50" spans="2:16" s="22" customFormat="1" x14ac:dyDescent="0.25">
      <c r="B50" s="23"/>
      <c r="C50" s="24"/>
      <c r="D50" s="27"/>
      <c r="E50" s="24"/>
      <c r="F50" s="25"/>
      <c r="G50" s="8"/>
      <c r="H50" s="8"/>
      <c r="I50" s="39"/>
      <c r="J50" s="39"/>
      <c r="K50" s="39"/>
      <c r="L50" s="39"/>
      <c r="M50" s="63"/>
      <c r="N50" s="63"/>
      <c r="O50" s="83"/>
      <c r="P50" s="39"/>
    </row>
    <row r="51" spans="2:16" s="22" customFormat="1" x14ac:dyDescent="0.25">
      <c r="B51" s="23"/>
      <c r="C51" s="24"/>
      <c r="D51" s="27"/>
      <c r="E51" s="24"/>
      <c r="F51" s="25"/>
      <c r="G51" s="8"/>
      <c r="H51" s="8"/>
      <c r="I51" s="39"/>
      <c r="J51" s="39"/>
      <c r="K51" s="39"/>
      <c r="L51" s="39"/>
      <c r="M51" s="63"/>
      <c r="N51" s="63"/>
      <c r="O51" s="83"/>
      <c r="P51" s="39"/>
    </row>
    <row r="52" spans="2:16" s="22" customFormat="1" x14ac:dyDescent="0.25">
      <c r="B52" s="23"/>
      <c r="C52" s="24"/>
      <c r="D52" s="27"/>
      <c r="E52" s="24"/>
      <c r="F52" s="25"/>
      <c r="G52" s="8"/>
      <c r="H52" s="8"/>
      <c r="I52" s="39"/>
      <c r="J52" s="39"/>
      <c r="K52" s="39"/>
      <c r="L52" s="39"/>
      <c r="M52" s="63"/>
      <c r="N52" s="63"/>
      <c r="O52" s="83"/>
      <c r="P52" s="39"/>
    </row>
    <row r="53" spans="2:16" s="22" customFormat="1" x14ac:dyDescent="0.25">
      <c r="B53" s="23"/>
      <c r="C53" s="24"/>
      <c r="D53" s="27"/>
      <c r="E53" s="24"/>
      <c r="F53" s="25"/>
      <c r="G53" s="8"/>
      <c r="H53" s="8"/>
      <c r="I53" s="39"/>
      <c r="J53" s="39"/>
      <c r="K53" s="39"/>
      <c r="L53" s="39"/>
      <c r="M53" s="63"/>
      <c r="N53" s="63"/>
      <c r="O53" s="83"/>
      <c r="P53" s="39"/>
    </row>
    <row r="54" spans="2:16" s="22" customFormat="1" x14ac:dyDescent="0.25">
      <c r="B54" s="23"/>
      <c r="C54" s="24"/>
      <c r="D54" s="27"/>
      <c r="E54" s="24"/>
      <c r="F54" s="25"/>
      <c r="G54" s="8"/>
      <c r="H54" s="8"/>
      <c r="I54" s="39"/>
      <c r="J54" s="39"/>
      <c r="K54" s="39"/>
      <c r="L54" s="39"/>
      <c r="M54" s="63"/>
      <c r="N54" s="63"/>
      <c r="O54" s="83"/>
      <c r="P54" s="39"/>
    </row>
    <row r="55" spans="2:16" s="22" customFormat="1" x14ac:dyDescent="0.25">
      <c r="B55" s="23"/>
      <c r="C55" s="24"/>
      <c r="D55" s="27"/>
      <c r="E55" s="24"/>
      <c r="F55" s="25"/>
      <c r="G55" s="8"/>
      <c r="H55" s="8"/>
      <c r="I55" s="39"/>
      <c r="J55" s="39"/>
      <c r="K55" s="39"/>
      <c r="L55" s="39"/>
      <c r="M55" s="63"/>
      <c r="N55" s="63"/>
      <c r="O55" s="83"/>
      <c r="P55" s="39"/>
    </row>
    <row r="56" spans="2:16" s="22" customFormat="1" x14ac:dyDescent="0.25">
      <c r="B56" s="23"/>
      <c r="C56" s="24"/>
      <c r="D56" s="27"/>
      <c r="E56" s="24"/>
      <c r="F56" s="25"/>
      <c r="G56" s="8"/>
      <c r="H56" s="8"/>
      <c r="I56" s="39"/>
      <c r="J56" s="39"/>
      <c r="K56" s="39"/>
      <c r="L56" s="39"/>
      <c r="M56" s="63"/>
      <c r="N56" s="63"/>
      <c r="O56" s="83"/>
      <c r="P56" s="39"/>
    </row>
    <row r="57" spans="2:16" s="22" customFormat="1" x14ac:dyDescent="0.25">
      <c r="B57" s="23"/>
      <c r="C57" s="24"/>
      <c r="D57" s="27"/>
      <c r="E57" s="24"/>
      <c r="F57" s="25"/>
      <c r="G57" s="8"/>
      <c r="H57" s="8"/>
      <c r="I57" s="39"/>
      <c r="J57" s="39"/>
      <c r="K57" s="39"/>
      <c r="L57" s="39"/>
      <c r="M57" s="63"/>
      <c r="N57" s="63"/>
      <c r="O57" s="83"/>
      <c r="P57" s="39"/>
    </row>
    <row r="58" spans="2:16" s="22" customFormat="1" x14ac:dyDescent="0.25">
      <c r="B58" s="23"/>
      <c r="C58" s="24"/>
      <c r="D58" s="27"/>
      <c r="E58" s="24"/>
      <c r="F58" s="25"/>
      <c r="G58" s="8"/>
      <c r="H58" s="8"/>
      <c r="I58" s="39"/>
      <c r="J58" s="39"/>
      <c r="K58" s="39"/>
      <c r="L58" s="39"/>
      <c r="M58" s="63"/>
      <c r="N58" s="63"/>
      <c r="O58" s="83"/>
      <c r="P58" s="39"/>
    </row>
    <row r="59" spans="2:16" s="22" customFormat="1" x14ac:dyDescent="0.25">
      <c r="B59" s="23"/>
      <c r="C59" s="24"/>
      <c r="D59" s="27"/>
      <c r="E59" s="24"/>
      <c r="F59" s="25"/>
      <c r="G59" s="8"/>
      <c r="H59" s="8"/>
      <c r="I59" s="39"/>
      <c r="J59" s="39"/>
      <c r="K59" s="39"/>
      <c r="L59" s="39"/>
      <c r="M59" s="63"/>
      <c r="N59" s="63"/>
      <c r="O59" s="83"/>
      <c r="P59" s="39"/>
    </row>
    <row r="60" spans="2:16" s="22" customFormat="1" x14ac:dyDescent="0.25">
      <c r="B60" s="23"/>
      <c r="C60" s="24"/>
      <c r="D60" s="27"/>
      <c r="E60" s="24"/>
      <c r="F60" s="25"/>
      <c r="G60" s="8"/>
      <c r="H60" s="8"/>
      <c r="I60" s="39"/>
      <c r="J60" s="39"/>
      <c r="K60" s="39"/>
      <c r="L60" s="39"/>
      <c r="M60" s="63"/>
      <c r="N60" s="63"/>
      <c r="O60" s="83"/>
      <c r="P60" s="39"/>
    </row>
    <row r="61" spans="2:16" s="22" customFormat="1" x14ac:dyDescent="0.25">
      <c r="B61" s="23"/>
      <c r="C61" s="24"/>
      <c r="D61" s="27"/>
      <c r="E61" s="24"/>
      <c r="F61" s="25"/>
      <c r="G61" s="8"/>
      <c r="H61" s="8"/>
      <c r="I61" s="39"/>
      <c r="J61" s="39"/>
      <c r="K61" s="39"/>
      <c r="L61" s="39"/>
      <c r="M61" s="63"/>
      <c r="N61" s="63"/>
      <c r="O61" s="83"/>
      <c r="P61" s="39"/>
    </row>
    <row r="62" spans="2:16" s="22" customFormat="1" x14ac:dyDescent="0.25">
      <c r="B62" s="23"/>
      <c r="C62" s="24"/>
      <c r="D62" s="27"/>
      <c r="E62" s="24"/>
      <c r="F62" s="25"/>
      <c r="G62" s="8"/>
      <c r="H62" s="8"/>
      <c r="I62" s="39"/>
      <c r="J62" s="39"/>
      <c r="K62" s="39"/>
      <c r="L62" s="39"/>
      <c r="M62" s="63"/>
      <c r="N62" s="63"/>
      <c r="O62" s="83"/>
      <c r="P62" s="39"/>
    </row>
    <row r="63" spans="2:16" s="22" customFormat="1" x14ac:dyDescent="0.25">
      <c r="B63" s="23"/>
      <c r="C63" s="24"/>
      <c r="D63" s="27"/>
      <c r="E63" s="24"/>
      <c r="F63" s="25"/>
      <c r="G63" s="8"/>
      <c r="H63" s="8"/>
      <c r="I63" s="39"/>
      <c r="J63" s="39"/>
      <c r="K63" s="39"/>
      <c r="L63" s="39"/>
      <c r="M63" s="63"/>
      <c r="N63" s="63"/>
      <c r="O63" s="83"/>
      <c r="P63" s="39"/>
    </row>
    <row r="64" spans="2:16" s="22" customFormat="1" x14ac:dyDescent="0.25">
      <c r="B64" s="23"/>
      <c r="C64" s="24"/>
      <c r="D64" s="27"/>
      <c r="E64" s="24"/>
      <c r="F64" s="25"/>
      <c r="G64" s="8"/>
      <c r="H64" s="8"/>
      <c r="I64" s="39"/>
      <c r="J64" s="39"/>
      <c r="K64" s="39"/>
      <c r="L64" s="39"/>
      <c r="M64" s="63"/>
      <c r="N64" s="63"/>
      <c r="O64" s="83"/>
      <c r="P64" s="39"/>
    </row>
    <row r="65" spans="2:16" s="22" customFormat="1" x14ac:dyDescent="0.25">
      <c r="B65" s="23"/>
      <c r="C65" s="24"/>
      <c r="D65" s="27"/>
      <c r="E65" s="24"/>
      <c r="F65" s="25"/>
      <c r="G65" s="8"/>
      <c r="H65" s="8"/>
      <c r="I65" s="39"/>
      <c r="J65" s="39"/>
      <c r="K65" s="39"/>
      <c r="L65" s="39"/>
      <c r="M65" s="63"/>
      <c r="N65" s="63"/>
      <c r="O65" s="83"/>
      <c r="P65" s="39"/>
    </row>
    <row r="66" spans="2:16" s="22" customFormat="1" x14ac:dyDescent="0.25">
      <c r="B66" s="23"/>
      <c r="C66" s="24"/>
      <c r="D66" s="27"/>
      <c r="E66" s="24"/>
      <c r="F66" s="25"/>
      <c r="G66" s="8"/>
      <c r="H66" s="8"/>
      <c r="I66" s="39"/>
      <c r="J66" s="39"/>
      <c r="K66" s="39"/>
      <c r="L66" s="39"/>
      <c r="M66" s="63"/>
      <c r="N66" s="63"/>
      <c r="O66" s="83"/>
      <c r="P66" s="39"/>
    </row>
    <row r="67" spans="2:16" s="22" customFormat="1" x14ac:dyDescent="0.25">
      <c r="B67" s="23"/>
      <c r="C67" s="24"/>
      <c r="D67" s="27"/>
      <c r="E67" s="24"/>
      <c r="F67" s="25"/>
      <c r="G67" s="8"/>
      <c r="H67" s="8"/>
      <c r="I67" s="39"/>
      <c r="J67" s="39"/>
      <c r="K67" s="39"/>
      <c r="L67" s="39"/>
      <c r="M67" s="63"/>
      <c r="N67" s="63"/>
      <c r="O67" s="83"/>
      <c r="P67" s="39"/>
    </row>
    <row r="68" spans="2:16" s="22" customFormat="1" x14ac:dyDescent="0.25">
      <c r="B68" s="23"/>
      <c r="C68" s="24"/>
      <c r="D68" s="27"/>
      <c r="E68" s="24"/>
      <c r="F68" s="25"/>
      <c r="G68" s="8"/>
      <c r="H68" s="8"/>
      <c r="I68" s="39"/>
      <c r="J68" s="39"/>
      <c r="K68" s="39"/>
      <c r="L68" s="39"/>
      <c r="M68" s="63"/>
      <c r="N68" s="63"/>
      <c r="O68" s="83"/>
      <c r="P68" s="39"/>
    </row>
    <row r="69" spans="2:16" s="22" customFormat="1" x14ac:dyDescent="0.25">
      <c r="B69" s="23"/>
      <c r="C69" s="24"/>
      <c r="D69" s="27"/>
      <c r="E69" s="24"/>
      <c r="F69" s="25"/>
      <c r="G69" s="8"/>
      <c r="H69" s="8"/>
      <c r="I69" s="39"/>
      <c r="J69" s="39"/>
      <c r="K69" s="39"/>
      <c r="L69" s="39"/>
      <c r="M69" s="63"/>
      <c r="N69" s="63"/>
      <c r="O69" s="83"/>
      <c r="P69" s="39"/>
    </row>
    <row r="70" spans="2:16" s="22" customFormat="1" x14ac:dyDescent="0.25">
      <c r="B70" s="23"/>
      <c r="C70" s="24"/>
      <c r="D70" s="27"/>
      <c r="E70" s="24"/>
      <c r="F70" s="25"/>
      <c r="G70" s="8"/>
      <c r="H70" s="8"/>
      <c r="I70" s="39"/>
      <c r="J70" s="39"/>
      <c r="K70" s="39"/>
      <c r="L70" s="39"/>
      <c r="M70" s="63"/>
      <c r="N70" s="63"/>
      <c r="O70" s="83"/>
      <c r="P70" s="39"/>
    </row>
    <row r="71" spans="2:16" s="22" customFormat="1" x14ac:dyDescent="0.25">
      <c r="B71" s="23"/>
      <c r="C71" s="24"/>
      <c r="D71" s="27"/>
      <c r="E71" s="24"/>
      <c r="F71" s="25"/>
      <c r="G71" s="8"/>
      <c r="H71" s="8"/>
      <c r="I71" s="39"/>
      <c r="J71" s="39"/>
      <c r="K71" s="39"/>
      <c r="L71" s="39"/>
      <c r="M71" s="63"/>
      <c r="N71" s="63"/>
      <c r="O71" s="83"/>
      <c r="P71" s="39"/>
    </row>
    <row r="72" spans="2:16" s="22" customFormat="1" x14ac:dyDescent="0.25">
      <c r="B72" s="23"/>
      <c r="C72" s="24"/>
      <c r="D72" s="27"/>
      <c r="E72" s="24"/>
      <c r="F72" s="25"/>
      <c r="G72" s="8"/>
      <c r="H72" s="8"/>
      <c r="I72" s="39"/>
      <c r="J72" s="39"/>
      <c r="K72" s="39"/>
      <c r="L72" s="39"/>
      <c r="M72" s="63"/>
      <c r="N72" s="63"/>
      <c r="O72" s="83"/>
      <c r="P72" s="39"/>
    </row>
    <row r="73" spans="2:16" s="22" customFormat="1" x14ac:dyDescent="0.25">
      <c r="B73" s="23"/>
      <c r="C73" s="24"/>
      <c r="D73" s="27"/>
      <c r="E73" s="24"/>
      <c r="F73" s="25"/>
      <c r="G73" s="8"/>
      <c r="H73" s="8"/>
      <c r="I73" s="39"/>
      <c r="J73" s="39"/>
      <c r="K73" s="39"/>
      <c r="L73" s="39"/>
      <c r="M73" s="63"/>
      <c r="N73" s="63"/>
      <c r="O73" s="83"/>
      <c r="P73" s="39"/>
    </row>
    <row r="74" spans="2:16" s="22" customFormat="1" x14ac:dyDescent="0.25">
      <c r="B74" s="23"/>
      <c r="C74" s="24"/>
      <c r="D74" s="27"/>
      <c r="E74" s="24"/>
      <c r="F74" s="25"/>
      <c r="G74" s="8"/>
      <c r="H74" s="8"/>
      <c r="I74" s="39"/>
      <c r="J74" s="39"/>
      <c r="K74" s="39"/>
      <c r="L74" s="39"/>
      <c r="M74" s="63"/>
      <c r="N74" s="63"/>
      <c r="O74" s="83"/>
      <c r="P74" s="39"/>
    </row>
    <row r="75" spans="2:16" s="22" customFormat="1" x14ac:dyDescent="0.25">
      <c r="B75" s="23"/>
      <c r="C75" s="24"/>
      <c r="D75" s="27"/>
      <c r="E75" s="24"/>
      <c r="F75" s="25"/>
      <c r="G75" s="8"/>
      <c r="H75" s="8"/>
      <c r="I75" s="39"/>
      <c r="J75" s="39"/>
      <c r="K75" s="39"/>
      <c r="L75" s="39"/>
      <c r="M75" s="63"/>
      <c r="N75" s="63"/>
      <c r="O75" s="83"/>
      <c r="P75" s="39"/>
    </row>
    <row r="76" spans="2:16" s="22" customFormat="1" x14ac:dyDescent="0.25">
      <c r="B76" s="23"/>
      <c r="C76" s="24"/>
      <c r="D76" s="27"/>
      <c r="E76" s="24"/>
      <c r="F76" s="25"/>
      <c r="G76" s="8"/>
      <c r="H76" s="8"/>
      <c r="I76" s="39"/>
      <c r="J76" s="39"/>
      <c r="K76" s="39"/>
      <c r="L76" s="39"/>
      <c r="M76" s="63"/>
      <c r="N76" s="63"/>
      <c r="O76" s="83"/>
      <c r="P76" s="39"/>
    </row>
    <row r="77" spans="2:16" s="22" customFormat="1" x14ac:dyDescent="0.25">
      <c r="B77" s="23"/>
      <c r="C77" s="24"/>
      <c r="D77" s="27"/>
      <c r="E77" s="24"/>
      <c r="F77" s="25"/>
      <c r="G77" s="8"/>
      <c r="H77" s="8"/>
      <c r="I77" s="39"/>
      <c r="J77" s="39"/>
      <c r="K77" s="39"/>
      <c r="L77" s="39"/>
      <c r="M77" s="63"/>
      <c r="N77" s="63"/>
      <c r="O77" s="83"/>
      <c r="P77" s="39"/>
    </row>
    <row r="78" spans="2:16" s="22" customFormat="1" x14ac:dyDescent="0.25">
      <c r="B78" s="23"/>
      <c r="C78" s="24"/>
      <c r="D78" s="27"/>
      <c r="E78" s="24"/>
      <c r="F78" s="25"/>
      <c r="G78" s="8"/>
      <c r="H78" s="8"/>
      <c r="I78" s="39"/>
      <c r="J78" s="39"/>
      <c r="K78" s="39"/>
      <c r="L78" s="39"/>
      <c r="M78" s="63"/>
      <c r="N78" s="63"/>
      <c r="O78" s="83"/>
      <c r="P78" s="39"/>
    </row>
    <row r="79" spans="2:16" s="22" customFormat="1" x14ac:dyDescent="0.25">
      <c r="B79" s="23"/>
      <c r="C79" s="24"/>
      <c r="D79" s="27"/>
      <c r="E79" s="24"/>
      <c r="F79" s="25"/>
      <c r="G79" s="8"/>
      <c r="H79" s="8"/>
      <c r="I79" s="39"/>
      <c r="J79" s="39"/>
      <c r="K79" s="39"/>
      <c r="L79" s="39"/>
      <c r="M79" s="63"/>
      <c r="N79" s="63"/>
      <c r="O79" s="83"/>
      <c r="P79" s="39"/>
    </row>
    <row r="80" spans="2:16" s="22" customFormat="1" x14ac:dyDescent="0.25">
      <c r="B80" s="23"/>
      <c r="C80" s="24"/>
      <c r="D80" s="27"/>
      <c r="E80" s="24"/>
      <c r="F80" s="25"/>
      <c r="G80" s="8"/>
      <c r="H80" s="8"/>
      <c r="I80" s="39"/>
      <c r="J80" s="39"/>
      <c r="K80" s="39"/>
      <c r="L80" s="39"/>
      <c r="M80" s="63"/>
      <c r="N80" s="63"/>
      <c r="O80" s="83"/>
      <c r="P80" s="39"/>
    </row>
    <row r="81" spans="2:16" s="22" customFormat="1" x14ac:dyDescent="0.25">
      <c r="B81" s="23"/>
      <c r="C81" s="24"/>
      <c r="D81" s="27"/>
      <c r="E81" s="24"/>
      <c r="F81" s="25"/>
      <c r="G81" s="8"/>
      <c r="H81" s="8"/>
      <c r="I81" s="39"/>
      <c r="J81" s="39"/>
      <c r="K81" s="39"/>
      <c r="L81" s="39"/>
      <c r="M81" s="63"/>
      <c r="N81" s="63"/>
      <c r="O81" s="83"/>
      <c r="P81" s="39"/>
    </row>
    <row r="82" spans="2:16" s="22" customFormat="1" x14ac:dyDescent="0.25">
      <c r="B82" s="23"/>
      <c r="C82" s="24"/>
      <c r="D82" s="27"/>
      <c r="E82" s="24"/>
      <c r="F82" s="25"/>
      <c r="G82" s="8"/>
      <c r="H82" s="8"/>
      <c r="I82" s="39"/>
      <c r="J82" s="39"/>
      <c r="K82" s="39"/>
      <c r="L82" s="39"/>
      <c r="M82" s="63"/>
      <c r="N82" s="63"/>
      <c r="O82" s="83"/>
      <c r="P82" s="39"/>
    </row>
    <row r="83" spans="2:16" s="22" customFormat="1" x14ac:dyDescent="0.25">
      <c r="B83" s="23"/>
      <c r="C83" s="24"/>
      <c r="D83" s="27"/>
      <c r="E83" s="24"/>
      <c r="F83" s="25"/>
      <c r="G83" s="8"/>
      <c r="H83" s="8"/>
      <c r="I83" s="39"/>
      <c r="J83" s="39"/>
      <c r="K83" s="39"/>
      <c r="L83" s="39"/>
      <c r="M83" s="63"/>
      <c r="N83" s="63"/>
      <c r="O83" s="83"/>
      <c r="P83" s="39"/>
    </row>
    <row r="84" spans="2:16" s="22" customFormat="1" x14ac:dyDescent="0.25">
      <c r="B84" s="23"/>
      <c r="C84" s="24"/>
      <c r="D84" s="27"/>
      <c r="E84" s="24"/>
      <c r="F84" s="25"/>
      <c r="G84" s="8"/>
      <c r="H84" s="8"/>
      <c r="I84" s="39"/>
      <c r="J84" s="39"/>
      <c r="K84" s="39"/>
      <c r="L84" s="39"/>
      <c r="M84" s="63"/>
      <c r="N84" s="63"/>
      <c r="O84" s="83"/>
      <c r="P84" s="39"/>
    </row>
    <row r="85" spans="2:16" s="22" customFormat="1" x14ac:dyDescent="0.25">
      <c r="B85" s="23"/>
      <c r="C85" s="24"/>
      <c r="D85" s="27"/>
      <c r="E85" s="24"/>
      <c r="F85" s="25"/>
      <c r="G85" s="8"/>
      <c r="H85" s="8"/>
      <c r="I85" s="39"/>
      <c r="J85" s="39"/>
      <c r="K85" s="39"/>
      <c r="L85" s="39"/>
      <c r="M85" s="63"/>
      <c r="N85" s="63"/>
      <c r="O85" s="83"/>
      <c r="P85" s="39"/>
    </row>
    <row r="86" spans="2:16" s="22" customFormat="1" x14ac:dyDescent="0.25">
      <c r="B86" s="23"/>
      <c r="C86" s="24"/>
      <c r="D86" s="27"/>
      <c r="E86" s="24"/>
      <c r="F86" s="25"/>
      <c r="G86" s="8"/>
      <c r="H86" s="8"/>
      <c r="I86" s="39"/>
      <c r="J86" s="39"/>
      <c r="K86" s="39"/>
      <c r="L86" s="39"/>
      <c r="M86" s="63"/>
      <c r="N86" s="63"/>
      <c r="O86" s="83"/>
      <c r="P86" s="39"/>
    </row>
    <row r="87" spans="2:16" s="22" customFormat="1" x14ac:dyDescent="0.25">
      <c r="B87" s="23"/>
      <c r="C87" s="24"/>
      <c r="D87" s="27"/>
      <c r="E87" s="24"/>
      <c r="F87" s="25"/>
      <c r="G87" s="8"/>
      <c r="H87" s="8"/>
      <c r="I87" s="39"/>
      <c r="J87" s="39"/>
      <c r="K87" s="39"/>
      <c r="L87" s="39"/>
      <c r="M87" s="63"/>
      <c r="N87" s="63"/>
      <c r="O87" s="83"/>
      <c r="P87" s="39"/>
    </row>
    <row r="88" spans="2:16" s="22" customFormat="1" x14ac:dyDescent="0.25">
      <c r="B88" s="23"/>
      <c r="C88" s="24"/>
      <c r="D88" s="27"/>
      <c r="E88" s="24"/>
      <c r="F88" s="25"/>
      <c r="G88" s="8"/>
      <c r="H88" s="8"/>
      <c r="I88" s="39"/>
      <c r="J88" s="39"/>
      <c r="K88" s="39"/>
      <c r="L88" s="39"/>
      <c r="M88" s="63"/>
      <c r="N88" s="63"/>
      <c r="O88" s="83"/>
      <c r="P88" s="39"/>
    </row>
    <row r="89" spans="2:16" s="22" customFormat="1" x14ac:dyDescent="0.25">
      <c r="B89" s="23"/>
      <c r="C89" s="24"/>
      <c r="D89" s="27"/>
      <c r="E89" s="24"/>
      <c r="F89" s="25"/>
      <c r="G89" s="8"/>
      <c r="H89" s="8"/>
      <c r="I89" s="39"/>
      <c r="J89" s="39"/>
      <c r="K89" s="39"/>
      <c r="L89" s="39"/>
      <c r="M89" s="63"/>
      <c r="N89" s="63"/>
      <c r="O89" s="83"/>
      <c r="P89" s="39"/>
    </row>
    <row r="90" spans="2:16" s="22" customFormat="1" x14ac:dyDescent="0.25">
      <c r="B90" s="23"/>
      <c r="C90" s="24"/>
      <c r="D90" s="27"/>
      <c r="E90" s="24"/>
      <c r="F90" s="25"/>
      <c r="G90" s="8"/>
      <c r="H90" s="8"/>
      <c r="I90" s="39"/>
      <c r="J90" s="39"/>
      <c r="K90" s="39"/>
      <c r="L90" s="39"/>
      <c r="M90" s="63"/>
      <c r="N90" s="63"/>
      <c r="O90" s="83"/>
      <c r="P90" s="39"/>
    </row>
    <row r="91" spans="2:16" s="22" customFormat="1" x14ac:dyDescent="0.25">
      <c r="B91" s="23"/>
      <c r="C91" s="24"/>
      <c r="D91" s="27"/>
      <c r="E91" s="24"/>
      <c r="F91" s="25"/>
      <c r="G91" s="8"/>
      <c r="H91" s="8"/>
      <c r="I91" s="39"/>
      <c r="J91" s="39"/>
      <c r="K91" s="39"/>
      <c r="L91" s="39"/>
      <c r="M91" s="63"/>
      <c r="N91" s="63"/>
      <c r="O91" s="83"/>
      <c r="P91" s="39"/>
    </row>
    <row r="92" spans="2:16" s="22" customFormat="1" x14ac:dyDescent="0.25">
      <c r="B92" s="23"/>
      <c r="C92" s="24"/>
      <c r="D92" s="27"/>
      <c r="E92" s="24"/>
      <c r="F92" s="25"/>
      <c r="G92" s="8"/>
      <c r="H92" s="8"/>
      <c r="I92" s="39"/>
      <c r="J92" s="39"/>
      <c r="K92" s="39"/>
      <c r="L92" s="39"/>
      <c r="M92" s="63"/>
      <c r="N92" s="63"/>
      <c r="O92" s="83"/>
      <c r="P92" s="39"/>
    </row>
    <row r="93" spans="2:16" s="22" customFormat="1" x14ac:dyDescent="0.25">
      <c r="B93" s="23"/>
      <c r="C93" s="24"/>
      <c r="D93" s="27"/>
      <c r="E93" s="24"/>
      <c r="F93" s="25"/>
      <c r="G93" s="8"/>
      <c r="H93" s="8"/>
      <c r="I93" s="39"/>
      <c r="J93" s="39"/>
      <c r="K93" s="39"/>
      <c r="L93" s="39"/>
      <c r="M93" s="63"/>
      <c r="N93" s="63"/>
      <c r="O93" s="83"/>
      <c r="P93" s="39"/>
    </row>
    <row r="94" spans="2:16" s="22" customFormat="1" x14ac:dyDescent="0.25">
      <c r="B94" s="23"/>
      <c r="C94" s="24"/>
      <c r="D94" s="27"/>
      <c r="E94" s="24"/>
      <c r="F94" s="25"/>
      <c r="G94" s="8"/>
      <c r="H94" s="8"/>
      <c r="I94" s="39"/>
      <c r="J94" s="39"/>
      <c r="K94" s="39"/>
      <c r="L94" s="39"/>
      <c r="M94" s="63"/>
      <c r="N94" s="63"/>
      <c r="O94" s="83"/>
      <c r="P94" s="39"/>
    </row>
    <row r="95" spans="2:16" s="22" customFormat="1" x14ac:dyDescent="0.25">
      <c r="B95" s="23"/>
      <c r="C95" s="24"/>
      <c r="D95" s="27"/>
      <c r="E95" s="24"/>
      <c r="F95" s="25"/>
      <c r="G95" s="8"/>
      <c r="H95" s="8"/>
      <c r="I95" s="39"/>
      <c r="J95" s="39"/>
      <c r="K95" s="39"/>
      <c r="L95" s="39"/>
      <c r="M95" s="63"/>
      <c r="N95" s="63"/>
      <c r="O95" s="83"/>
      <c r="P95" s="39"/>
    </row>
    <row r="96" spans="2:16" s="22" customFormat="1" x14ac:dyDescent="0.25">
      <c r="B96" s="23"/>
      <c r="C96" s="24"/>
      <c r="D96" s="27"/>
      <c r="E96" s="24"/>
      <c r="F96" s="25"/>
      <c r="G96" s="8"/>
      <c r="H96" s="8"/>
      <c r="I96" s="39"/>
      <c r="J96" s="39"/>
      <c r="K96" s="39"/>
      <c r="L96" s="39"/>
      <c r="M96" s="63"/>
      <c r="N96" s="63"/>
      <c r="O96" s="83"/>
      <c r="P96" s="39"/>
    </row>
    <row r="97" spans="2:16" s="22" customFormat="1" x14ac:dyDescent="0.25">
      <c r="B97" s="23"/>
      <c r="C97" s="24"/>
      <c r="D97" s="27"/>
      <c r="E97" s="24"/>
      <c r="F97" s="25"/>
      <c r="G97" s="8"/>
      <c r="H97" s="8"/>
      <c r="I97" s="39"/>
      <c r="J97" s="39"/>
      <c r="K97" s="39"/>
      <c r="L97" s="39"/>
      <c r="M97" s="63"/>
      <c r="N97" s="63"/>
      <c r="O97" s="83"/>
      <c r="P97" s="39"/>
    </row>
    <row r="98" spans="2:16" s="22" customFormat="1" x14ac:dyDescent="0.25">
      <c r="B98" s="23"/>
      <c r="C98" s="24"/>
      <c r="D98" s="27"/>
      <c r="E98" s="24"/>
      <c r="F98" s="25"/>
      <c r="G98" s="8"/>
      <c r="H98" s="8"/>
      <c r="I98" s="39"/>
      <c r="J98" s="39"/>
      <c r="K98" s="39"/>
      <c r="L98" s="39"/>
      <c r="M98" s="63"/>
      <c r="N98" s="63"/>
      <c r="O98" s="83"/>
      <c r="P98" s="39"/>
    </row>
    <row r="99" spans="2:16" s="22" customFormat="1" x14ac:dyDescent="0.25">
      <c r="B99" s="23"/>
      <c r="C99" s="24"/>
      <c r="D99" s="27"/>
      <c r="E99" s="24"/>
      <c r="F99" s="25"/>
      <c r="G99" s="8"/>
      <c r="H99" s="8"/>
      <c r="I99" s="39"/>
      <c r="J99" s="39"/>
      <c r="K99" s="39"/>
      <c r="L99" s="39"/>
      <c r="M99" s="63"/>
      <c r="N99" s="63"/>
      <c r="O99" s="83"/>
      <c r="P99" s="39"/>
    </row>
    <row r="100" spans="2:16" s="22" customFormat="1" x14ac:dyDescent="0.25">
      <c r="B100" s="23"/>
      <c r="C100" s="24"/>
      <c r="D100" s="27"/>
      <c r="E100" s="24"/>
      <c r="F100" s="25"/>
      <c r="G100" s="8"/>
      <c r="H100" s="8"/>
      <c r="I100" s="39"/>
      <c r="J100" s="39"/>
      <c r="K100" s="39"/>
      <c r="L100" s="39"/>
      <c r="M100" s="63"/>
      <c r="N100" s="63"/>
      <c r="O100" s="83"/>
      <c r="P100" s="39"/>
    </row>
    <row r="101" spans="2:16" s="22" customFormat="1" x14ac:dyDescent="0.25">
      <c r="B101" s="23"/>
      <c r="C101" s="24"/>
      <c r="D101" s="27"/>
      <c r="E101" s="24"/>
      <c r="F101" s="25"/>
      <c r="G101" s="8"/>
      <c r="H101" s="8"/>
      <c r="I101" s="39"/>
      <c r="J101" s="39"/>
      <c r="K101" s="39"/>
      <c r="L101" s="39"/>
      <c r="M101" s="63"/>
      <c r="N101" s="63"/>
      <c r="O101" s="83"/>
      <c r="P101" s="39"/>
    </row>
    <row r="102" spans="2:16" s="22" customFormat="1" x14ac:dyDescent="0.25">
      <c r="B102" s="23"/>
      <c r="C102" s="24"/>
      <c r="D102" s="27"/>
      <c r="E102" s="24"/>
      <c r="F102" s="25"/>
      <c r="G102" s="8"/>
      <c r="H102" s="8"/>
      <c r="I102" s="39"/>
      <c r="J102" s="39"/>
      <c r="K102" s="39"/>
      <c r="L102" s="39"/>
      <c r="M102" s="63"/>
      <c r="N102" s="63"/>
      <c r="O102" s="83"/>
      <c r="P102" s="39"/>
    </row>
    <row r="103" spans="2:16" s="22" customFormat="1" x14ac:dyDescent="0.25">
      <c r="B103" s="23"/>
      <c r="C103" s="24"/>
      <c r="D103" s="27"/>
      <c r="E103" s="24"/>
      <c r="F103" s="25"/>
      <c r="G103" s="8"/>
      <c r="H103" s="8"/>
      <c r="I103" s="39"/>
      <c r="J103" s="39"/>
      <c r="K103" s="39"/>
      <c r="L103" s="39"/>
      <c r="M103" s="63"/>
      <c r="N103" s="63"/>
      <c r="O103" s="83"/>
      <c r="P103" s="39"/>
    </row>
    <row r="104" spans="2:16" s="22" customFormat="1" x14ac:dyDescent="0.25">
      <c r="B104" s="23"/>
      <c r="C104" s="24"/>
      <c r="D104" s="27"/>
      <c r="E104" s="24"/>
      <c r="F104" s="25"/>
      <c r="G104" s="8"/>
      <c r="H104" s="8"/>
      <c r="I104" s="39"/>
      <c r="J104" s="39"/>
      <c r="K104" s="39"/>
      <c r="L104" s="39"/>
      <c r="M104" s="63"/>
      <c r="N104" s="63"/>
      <c r="O104" s="83"/>
      <c r="P104" s="39"/>
    </row>
    <row r="105" spans="2:16" s="22" customFormat="1" x14ac:dyDescent="0.25">
      <c r="B105" s="23"/>
      <c r="C105" s="24"/>
      <c r="D105" s="27"/>
      <c r="E105" s="24"/>
      <c r="F105" s="25"/>
      <c r="G105" s="8"/>
      <c r="H105" s="8"/>
      <c r="I105" s="39"/>
      <c r="J105" s="39"/>
      <c r="K105" s="39"/>
      <c r="L105" s="39"/>
      <c r="M105" s="63"/>
      <c r="N105" s="63"/>
      <c r="O105" s="83"/>
      <c r="P105" s="39"/>
    </row>
    <row r="106" spans="2:16" s="22" customFormat="1" x14ac:dyDescent="0.25">
      <c r="B106" s="23"/>
      <c r="C106" s="24"/>
      <c r="D106" s="27"/>
      <c r="E106" s="24"/>
      <c r="F106" s="25"/>
      <c r="G106" s="8"/>
      <c r="H106" s="8"/>
      <c r="I106" s="39"/>
      <c r="J106" s="39"/>
      <c r="K106" s="39"/>
      <c r="L106" s="39"/>
      <c r="M106" s="63"/>
      <c r="N106" s="63"/>
      <c r="O106" s="83"/>
      <c r="P106" s="39"/>
    </row>
    <row r="107" spans="2:16" s="22" customFormat="1" x14ac:dyDescent="0.25">
      <c r="B107" s="23"/>
      <c r="C107" s="24"/>
      <c r="D107" s="27"/>
      <c r="E107" s="24"/>
      <c r="F107" s="25"/>
      <c r="G107" s="8"/>
      <c r="H107" s="8"/>
      <c r="I107" s="39"/>
      <c r="J107" s="39"/>
      <c r="K107" s="39"/>
      <c r="L107" s="39"/>
      <c r="M107" s="63"/>
      <c r="N107" s="63"/>
      <c r="O107" s="83"/>
      <c r="P107" s="39"/>
    </row>
    <row r="108" spans="2:16" s="22" customFormat="1" x14ac:dyDescent="0.25">
      <c r="B108" s="23"/>
      <c r="C108" s="24"/>
      <c r="D108" s="27"/>
      <c r="E108" s="24"/>
      <c r="F108" s="25"/>
      <c r="G108" s="8"/>
      <c r="H108" s="8"/>
      <c r="I108" s="39"/>
      <c r="J108" s="39"/>
      <c r="K108" s="39"/>
      <c r="L108" s="39"/>
      <c r="M108" s="63"/>
      <c r="N108" s="63"/>
      <c r="O108" s="83"/>
      <c r="P108" s="39"/>
    </row>
    <row r="109" spans="2:16" s="22" customFormat="1" x14ac:dyDescent="0.25">
      <c r="B109" s="23"/>
      <c r="C109" s="24"/>
      <c r="D109" s="27"/>
      <c r="E109" s="24"/>
      <c r="F109" s="25"/>
      <c r="G109" s="8"/>
      <c r="H109" s="8"/>
      <c r="I109" s="39"/>
      <c r="J109" s="39"/>
      <c r="K109" s="39"/>
      <c r="L109" s="39"/>
      <c r="M109" s="63"/>
      <c r="N109" s="63"/>
      <c r="O109" s="83"/>
      <c r="P109" s="39"/>
    </row>
    <row r="110" spans="2:16" s="22" customFormat="1" x14ac:dyDescent="0.25">
      <c r="B110" s="23"/>
      <c r="C110" s="24"/>
      <c r="D110" s="27"/>
      <c r="E110" s="24"/>
      <c r="F110" s="25"/>
      <c r="G110" s="8"/>
      <c r="H110" s="8"/>
      <c r="I110" s="39"/>
      <c r="J110" s="39"/>
      <c r="K110" s="39"/>
      <c r="L110" s="39"/>
      <c r="M110" s="63"/>
      <c r="N110" s="63"/>
      <c r="O110" s="83"/>
      <c r="P110" s="39"/>
    </row>
    <row r="111" spans="2:16" s="22" customFormat="1" x14ac:dyDescent="0.25">
      <c r="B111" s="23"/>
      <c r="C111" s="24"/>
      <c r="D111" s="27"/>
      <c r="E111" s="24"/>
      <c r="F111" s="25"/>
      <c r="G111" s="8"/>
      <c r="H111" s="8"/>
      <c r="I111" s="39"/>
      <c r="J111" s="39"/>
      <c r="K111" s="39"/>
      <c r="L111" s="39"/>
      <c r="M111" s="63"/>
      <c r="N111" s="63"/>
      <c r="O111" s="83"/>
      <c r="P111" s="39"/>
    </row>
    <row r="112" spans="2:16" s="22" customFormat="1" x14ac:dyDescent="0.25">
      <c r="B112" s="23"/>
      <c r="C112" s="24"/>
      <c r="D112" s="27"/>
      <c r="E112" s="24"/>
      <c r="F112" s="25"/>
      <c r="G112" s="8"/>
      <c r="H112" s="8"/>
      <c r="I112" s="39"/>
      <c r="J112" s="39"/>
      <c r="K112" s="39"/>
      <c r="L112" s="39"/>
      <c r="M112" s="63"/>
      <c r="N112" s="63"/>
      <c r="O112" s="83"/>
      <c r="P112" s="39"/>
    </row>
    <row r="113" spans="2:16" s="22" customFormat="1" x14ac:dyDescent="0.25">
      <c r="B113" s="23"/>
      <c r="C113" s="24"/>
      <c r="D113" s="27"/>
      <c r="E113" s="24"/>
      <c r="F113" s="25"/>
      <c r="G113" s="8"/>
      <c r="H113" s="8"/>
      <c r="I113" s="39"/>
      <c r="J113" s="39"/>
      <c r="K113" s="39"/>
      <c r="L113" s="39"/>
      <c r="M113" s="63"/>
      <c r="N113" s="63"/>
      <c r="O113" s="83"/>
      <c r="P113" s="39"/>
    </row>
    <row r="114" spans="2:16" s="22" customFormat="1" x14ac:dyDescent="0.25">
      <c r="B114" s="23"/>
      <c r="C114" s="24"/>
      <c r="D114" s="27"/>
      <c r="E114" s="24"/>
      <c r="F114" s="25"/>
      <c r="G114" s="8"/>
      <c r="H114" s="8"/>
      <c r="I114" s="39"/>
      <c r="J114" s="39"/>
      <c r="K114" s="39"/>
      <c r="L114" s="39"/>
      <c r="M114" s="63"/>
      <c r="N114" s="63"/>
      <c r="O114" s="83"/>
      <c r="P114" s="39"/>
    </row>
    <row r="115" spans="2:16" s="22" customFormat="1" x14ac:dyDescent="0.25">
      <c r="B115" s="23"/>
      <c r="C115" s="24"/>
      <c r="D115" s="27"/>
      <c r="E115" s="24"/>
      <c r="F115" s="25"/>
      <c r="G115" s="8"/>
      <c r="H115" s="8"/>
      <c r="I115" s="39"/>
      <c r="J115" s="39"/>
      <c r="K115" s="39"/>
      <c r="L115" s="39"/>
      <c r="M115" s="63"/>
      <c r="N115" s="63"/>
      <c r="O115" s="83"/>
      <c r="P115" s="39"/>
    </row>
    <row r="116" spans="2:16" s="22" customFormat="1" x14ac:dyDescent="0.25">
      <c r="B116" s="23"/>
      <c r="C116" s="24"/>
      <c r="D116" s="27"/>
      <c r="E116" s="24"/>
      <c r="F116" s="25"/>
      <c r="G116" s="8"/>
      <c r="H116" s="8"/>
      <c r="I116" s="39"/>
      <c r="J116" s="39"/>
      <c r="K116" s="39"/>
      <c r="L116" s="39"/>
      <c r="M116" s="63"/>
      <c r="N116" s="63"/>
      <c r="O116" s="83"/>
      <c r="P116" s="39"/>
    </row>
    <row r="117" spans="2:16" s="22" customFormat="1" x14ac:dyDescent="0.25">
      <c r="B117" s="23"/>
      <c r="C117" s="24"/>
      <c r="D117" s="27"/>
      <c r="E117" s="24"/>
      <c r="F117" s="25"/>
      <c r="G117" s="8"/>
      <c r="H117" s="8"/>
      <c r="I117" s="39"/>
      <c r="J117" s="39"/>
      <c r="K117" s="39"/>
      <c r="L117" s="39"/>
      <c r="M117" s="63"/>
      <c r="N117" s="63"/>
      <c r="O117" s="83"/>
      <c r="P117" s="39"/>
    </row>
    <row r="118" spans="2:16" s="22" customFormat="1" x14ac:dyDescent="0.25">
      <c r="B118" s="23"/>
      <c r="C118" s="24"/>
      <c r="D118" s="27"/>
      <c r="E118" s="24"/>
      <c r="F118" s="25"/>
      <c r="G118" s="8"/>
      <c r="H118" s="8"/>
      <c r="I118" s="39"/>
      <c r="J118" s="39"/>
      <c r="K118" s="39"/>
      <c r="L118" s="39"/>
      <c r="M118" s="63"/>
      <c r="N118" s="63"/>
      <c r="O118" s="83"/>
      <c r="P118" s="39"/>
    </row>
    <row r="119" spans="2:16" s="22" customFormat="1" x14ac:dyDescent="0.25">
      <c r="B119" s="23"/>
      <c r="C119" s="24"/>
      <c r="D119" s="27"/>
      <c r="E119" s="24"/>
      <c r="F119" s="25"/>
      <c r="G119" s="8"/>
      <c r="H119" s="8"/>
      <c r="I119" s="39"/>
      <c r="J119" s="39"/>
      <c r="K119" s="39"/>
      <c r="L119" s="39"/>
      <c r="M119" s="63"/>
      <c r="N119" s="63"/>
      <c r="O119" s="83"/>
      <c r="P119" s="39"/>
    </row>
    <row r="120" spans="2:16" s="22" customFormat="1" x14ac:dyDescent="0.25">
      <c r="B120" s="23"/>
      <c r="C120" s="24"/>
      <c r="D120" s="27"/>
      <c r="E120" s="24"/>
      <c r="F120" s="25"/>
      <c r="G120" s="8"/>
      <c r="H120" s="8"/>
      <c r="I120" s="39"/>
      <c r="J120" s="39"/>
      <c r="K120" s="39"/>
      <c r="L120" s="39"/>
      <c r="M120" s="63"/>
      <c r="N120" s="63"/>
      <c r="O120" s="83"/>
      <c r="P120" s="39"/>
    </row>
    <row r="121" spans="2:16" s="22" customFormat="1" x14ac:dyDescent="0.25">
      <c r="B121" s="23"/>
      <c r="C121" s="24"/>
      <c r="D121" s="27"/>
      <c r="E121" s="24"/>
      <c r="F121" s="25"/>
      <c r="G121" s="8"/>
      <c r="H121" s="8"/>
      <c r="I121" s="39"/>
      <c r="J121" s="39"/>
      <c r="K121" s="39"/>
      <c r="L121" s="39"/>
      <c r="M121" s="63"/>
      <c r="N121" s="63"/>
      <c r="O121" s="83"/>
      <c r="P121" s="39"/>
    </row>
    <row r="122" spans="2:16" s="22" customFormat="1" x14ac:dyDescent="0.25">
      <c r="B122" s="23"/>
      <c r="C122" s="24"/>
      <c r="D122" s="27"/>
      <c r="E122" s="24"/>
      <c r="F122" s="25"/>
      <c r="G122" s="8"/>
      <c r="H122" s="8"/>
      <c r="I122" s="39"/>
      <c r="J122" s="39"/>
      <c r="K122" s="39"/>
      <c r="L122" s="39"/>
      <c r="M122" s="63"/>
      <c r="N122" s="63"/>
      <c r="O122" s="83"/>
      <c r="P122" s="39"/>
    </row>
    <row r="123" spans="2:16" s="22" customFormat="1" x14ac:dyDescent="0.25">
      <c r="B123" s="23"/>
      <c r="C123" s="24"/>
      <c r="D123" s="27"/>
      <c r="E123" s="24"/>
      <c r="F123" s="25"/>
      <c r="G123" s="8"/>
      <c r="H123" s="8"/>
      <c r="I123" s="39"/>
      <c r="J123" s="39"/>
      <c r="K123" s="39"/>
      <c r="L123" s="39"/>
      <c r="M123" s="63"/>
      <c r="N123" s="63"/>
      <c r="O123" s="83"/>
      <c r="P123" s="39"/>
    </row>
    <row r="124" spans="2:16" s="22" customFormat="1" x14ac:dyDescent="0.25">
      <c r="B124" s="23"/>
      <c r="C124" s="24"/>
      <c r="D124" s="27"/>
      <c r="E124" s="24"/>
      <c r="F124" s="25"/>
      <c r="G124" s="8"/>
      <c r="H124" s="8"/>
      <c r="I124" s="39"/>
      <c r="J124" s="39"/>
      <c r="K124" s="39"/>
      <c r="L124" s="39"/>
      <c r="M124" s="63"/>
      <c r="N124" s="63"/>
      <c r="O124" s="83"/>
      <c r="P124" s="39"/>
    </row>
    <row r="125" spans="2:16" s="22" customFormat="1" x14ac:dyDescent="0.25">
      <c r="B125" s="23"/>
      <c r="C125" s="24"/>
      <c r="D125" s="27"/>
      <c r="E125" s="24"/>
      <c r="F125" s="25"/>
      <c r="G125" s="8"/>
      <c r="H125" s="8"/>
      <c r="I125" s="39"/>
      <c r="J125" s="39"/>
      <c r="K125" s="39"/>
      <c r="L125" s="39"/>
      <c r="M125" s="63"/>
      <c r="N125" s="63"/>
      <c r="O125" s="83"/>
      <c r="P125" s="39"/>
    </row>
    <row r="126" spans="2:16" s="22" customFormat="1" x14ac:dyDescent="0.25">
      <c r="B126" s="23"/>
      <c r="C126" s="24"/>
      <c r="D126" s="27"/>
      <c r="E126" s="24"/>
      <c r="F126" s="25"/>
      <c r="G126" s="8"/>
      <c r="H126" s="8"/>
      <c r="I126" s="39"/>
      <c r="J126" s="39"/>
      <c r="K126" s="39"/>
      <c r="L126" s="39"/>
      <c r="M126" s="63"/>
      <c r="N126" s="63"/>
      <c r="O126" s="83"/>
      <c r="P126" s="39"/>
    </row>
    <row r="127" spans="2:16" s="22" customFormat="1" x14ac:dyDescent="0.25">
      <c r="B127" s="23"/>
      <c r="C127" s="24"/>
      <c r="D127" s="27"/>
      <c r="E127" s="24"/>
      <c r="F127" s="25"/>
      <c r="G127" s="8"/>
      <c r="H127" s="8"/>
      <c r="I127" s="39"/>
      <c r="J127" s="39"/>
      <c r="K127" s="39"/>
      <c r="L127" s="39"/>
      <c r="M127" s="63"/>
      <c r="N127" s="63"/>
      <c r="O127" s="83"/>
      <c r="P127" s="39"/>
    </row>
    <row r="128" spans="2:16" s="22" customFormat="1" x14ac:dyDescent="0.25">
      <c r="B128" s="23"/>
      <c r="C128" s="24"/>
      <c r="D128" s="27"/>
      <c r="E128" s="24"/>
      <c r="F128" s="25"/>
      <c r="G128" s="8"/>
      <c r="H128" s="8"/>
      <c r="I128" s="39"/>
      <c r="J128" s="39"/>
      <c r="K128" s="39"/>
      <c r="L128" s="39"/>
      <c r="M128" s="63"/>
      <c r="N128" s="63"/>
      <c r="O128" s="83"/>
      <c r="P128" s="39"/>
    </row>
    <row r="129" spans="2:16" s="22" customFormat="1" x14ac:dyDescent="0.25">
      <c r="B129" s="23"/>
      <c r="C129" s="24"/>
      <c r="D129" s="27"/>
      <c r="E129" s="24"/>
      <c r="F129" s="25"/>
      <c r="G129" s="8"/>
      <c r="H129" s="8"/>
      <c r="I129" s="39"/>
      <c r="J129" s="39"/>
      <c r="K129" s="39"/>
      <c r="L129" s="39"/>
      <c r="M129" s="63"/>
      <c r="N129" s="63"/>
      <c r="O129" s="83"/>
      <c r="P129" s="39"/>
    </row>
    <row r="130" spans="2:16" s="22" customFormat="1" x14ac:dyDescent="0.25">
      <c r="B130" s="23"/>
      <c r="C130" s="24"/>
      <c r="D130" s="27"/>
      <c r="E130" s="24"/>
      <c r="F130" s="25"/>
      <c r="G130" s="8"/>
      <c r="H130" s="8"/>
      <c r="I130" s="39"/>
      <c r="J130" s="39"/>
      <c r="K130" s="39"/>
      <c r="L130" s="39"/>
      <c r="M130" s="63"/>
      <c r="N130" s="63"/>
      <c r="O130" s="83"/>
      <c r="P130" s="39"/>
    </row>
    <row r="131" spans="2:16" s="22" customFormat="1" x14ac:dyDescent="0.25">
      <c r="B131" s="23"/>
      <c r="C131" s="24"/>
      <c r="D131" s="27"/>
      <c r="E131" s="24"/>
      <c r="F131" s="25"/>
      <c r="G131" s="8"/>
      <c r="H131" s="8"/>
      <c r="I131" s="39"/>
      <c r="J131" s="39"/>
      <c r="K131" s="39"/>
      <c r="L131" s="39"/>
      <c r="M131" s="63"/>
      <c r="N131" s="63"/>
      <c r="O131" s="83"/>
      <c r="P131" s="39"/>
    </row>
    <row r="132" spans="2:16" s="22" customFormat="1" x14ac:dyDescent="0.25">
      <c r="B132" s="23"/>
      <c r="C132" s="24"/>
      <c r="D132" s="27"/>
      <c r="E132" s="24"/>
      <c r="F132" s="25"/>
      <c r="G132" s="8"/>
      <c r="H132" s="8"/>
      <c r="I132" s="39"/>
      <c r="J132" s="39"/>
      <c r="K132" s="39"/>
      <c r="L132" s="39"/>
      <c r="M132" s="63"/>
      <c r="N132" s="63"/>
      <c r="O132" s="83"/>
      <c r="P132" s="39"/>
    </row>
    <row r="133" spans="2:16" s="22" customFormat="1" x14ac:dyDescent="0.25">
      <c r="B133" s="23"/>
      <c r="C133" s="24"/>
      <c r="D133" s="27"/>
      <c r="E133" s="24"/>
      <c r="F133" s="25"/>
      <c r="G133" s="8"/>
      <c r="H133" s="8"/>
      <c r="I133" s="39"/>
      <c r="J133" s="39"/>
      <c r="K133" s="39"/>
      <c r="L133" s="39"/>
      <c r="M133" s="63"/>
      <c r="N133" s="63"/>
      <c r="O133" s="83"/>
      <c r="P133" s="39"/>
    </row>
    <row r="134" spans="2:16" s="22" customFormat="1" x14ac:dyDescent="0.25">
      <c r="B134" s="23"/>
      <c r="C134" s="24"/>
      <c r="D134" s="27"/>
      <c r="E134" s="24"/>
      <c r="F134" s="25"/>
      <c r="G134" s="8"/>
      <c r="H134" s="8"/>
      <c r="I134" s="39"/>
      <c r="J134" s="39"/>
      <c r="K134" s="39"/>
      <c r="L134" s="39"/>
      <c r="M134" s="63"/>
      <c r="N134" s="63"/>
      <c r="O134" s="83"/>
      <c r="P134" s="39"/>
    </row>
    <row r="135" spans="2:16" s="22" customFormat="1" x14ac:dyDescent="0.25">
      <c r="B135" s="23"/>
      <c r="C135" s="24"/>
      <c r="D135" s="27"/>
      <c r="E135" s="24"/>
      <c r="F135" s="25"/>
      <c r="G135" s="8"/>
      <c r="H135" s="8"/>
      <c r="I135" s="39"/>
      <c r="J135" s="39"/>
      <c r="K135" s="39"/>
      <c r="L135" s="39"/>
      <c r="M135" s="63"/>
      <c r="N135" s="63"/>
      <c r="O135" s="83"/>
      <c r="P135" s="39"/>
    </row>
    <row r="136" spans="2:16" s="22" customFormat="1" x14ac:dyDescent="0.25">
      <c r="B136" s="23"/>
      <c r="C136" s="24"/>
      <c r="D136" s="27"/>
      <c r="E136" s="24"/>
      <c r="F136" s="25"/>
      <c r="G136" s="8"/>
      <c r="H136" s="8"/>
      <c r="I136" s="39"/>
      <c r="J136" s="39"/>
      <c r="K136" s="39"/>
      <c r="L136" s="39"/>
      <c r="M136" s="63"/>
      <c r="N136" s="63"/>
      <c r="O136" s="83"/>
      <c r="P136" s="39"/>
    </row>
    <row r="137" spans="2:16" s="22" customFormat="1" x14ac:dyDescent="0.25">
      <c r="B137" s="23"/>
      <c r="C137" s="24"/>
      <c r="D137" s="27"/>
      <c r="E137" s="24"/>
      <c r="F137" s="25"/>
      <c r="G137" s="8"/>
      <c r="H137" s="8"/>
      <c r="I137" s="39"/>
      <c r="J137" s="39"/>
      <c r="K137" s="39"/>
      <c r="L137" s="39"/>
      <c r="M137" s="63"/>
      <c r="N137" s="63"/>
      <c r="O137" s="83"/>
      <c r="P137" s="39"/>
    </row>
    <row r="138" spans="2:16" s="22" customFormat="1" x14ac:dyDescent="0.25">
      <c r="B138" s="23"/>
      <c r="C138" s="24"/>
      <c r="D138" s="27"/>
      <c r="E138" s="24"/>
      <c r="F138" s="25"/>
      <c r="G138" s="8"/>
      <c r="H138" s="8"/>
      <c r="I138" s="39"/>
      <c r="J138" s="39"/>
      <c r="K138" s="39"/>
      <c r="L138" s="39"/>
      <c r="M138" s="63"/>
      <c r="N138" s="63"/>
      <c r="O138" s="83"/>
      <c r="P138" s="39"/>
    </row>
    <row r="139" spans="2:16" s="22" customFormat="1" x14ac:dyDescent="0.25">
      <c r="B139" s="23"/>
      <c r="C139" s="24"/>
      <c r="D139" s="27"/>
      <c r="E139" s="24"/>
      <c r="F139" s="25"/>
      <c r="G139" s="8"/>
      <c r="H139" s="8"/>
      <c r="I139" s="39"/>
      <c r="J139" s="39"/>
      <c r="K139" s="39"/>
      <c r="L139" s="39"/>
      <c r="M139" s="63"/>
      <c r="N139" s="63"/>
      <c r="O139" s="83"/>
      <c r="P139" s="39"/>
    </row>
    <row r="140" spans="2:16" s="22" customFormat="1" x14ac:dyDescent="0.25">
      <c r="B140" s="23"/>
      <c r="C140" s="24"/>
      <c r="D140" s="27"/>
      <c r="E140" s="24"/>
      <c r="F140" s="25"/>
      <c r="G140" s="8"/>
      <c r="H140" s="8"/>
      <c r="I140" s="39"/>
      <c r="J140" s="39"/>
      <c r="K140" s="39"/>
      <c r="L140" s="39"/>
      <c r="M140" s="63"/>
      <c r="N140" s="63"/>
      <c r="O140" s="83"/>
      <c r="P140" s="39"/>
    </row>
    <row r="141" spans="2:16" s="22" customFormat="1" x14ac:dyDescent="0.25">
      <c r="B141" s="23"/>
      <c r="C141" s="24"/>
      <c r="D141" s="27"/>
      <c r="E141" s="24"/>
      <c r="F141" s="25"/>
      <c r="G141" s="8"/>
      <c r="H141" s="8"/>
      <c r="I141" s="39"/>
      <c r="J141" s="39"/>
      <c r="K141" s="39"/>
      <c r="L141" s="39"/>
      <c r="M141" s="63"/>
      <c r="N141" s="63"/>
      <c r="O141" s="83"/>
      <c r="P141" s="39"/>
    </row>
    <row r="142" spans="2:16" s="22" customFormat="1" x14ac:dyDescent="0.25">
      <c r="B142" s="23"/>
      <c r="C142" s="24"/>
      <c r="D142" s="27"/>
      <c r="E142" s="24"/>
      <c r="F142" s="25"/>
      <c r="G142" s="8"/>
      <c r="H142" s="8"/>
      <c r="I142" s="39"/>
      <c r="J142" s="39"/>
      <c r="K142" s="39"/>
      <c r="L142" s="39"/>
      <c r="M142" s="63"/>
      <c r="N142" s="63"/>
      <c r="O142" s="83"/>
      <c r="P142" s="39"/>
    </row>
    <row r="143" spans="2:16" s="22" customFormat="1" x14ac:dyDescent="0.25">
      <c r="B143" s="23"/>
      <c r="C143" s="24"/>
      <c r="D143" s="27"/>
      <c r="E143" s="24"/>
      <c r="F143" s="25"/>
      <c r="G143" s="8"/>
      <c r="H143" s="8"/>
      <c r="I143" s="39"/>
      <c r="J143" s="39"/>
      <c r="K143" s="39"/>
      <c r="L143" s="39"/>
      <c r="M143" s="63"/>
      <c r="N143" s="63"/>
      <c r="O143" s="83"/>
      <c r="P143" s="39"/>
    </row>
    <row r="144" spans="2:16" s="22" customFormat="1" x14ac:dyDescent="0.25">
      <c r="B144" s="23"/>
      <c r="C144" s="24"/>
      <c r="D144" s="27"/>
      <c r="E144" s="24"/>
      <c r="F144" s="25"/>
      <c r="G144" s="8"/>
      <c r="H144" s="8"/>
      <c r="I144" s="39"/>
      <c r="J144" s="39"/>
      <c r="K144" s="39"/>
      <c r="L144" s="39"/>
      <c r="M144" s="63"/>
      <c r="N144" s="63"/>
      <c r="O144" s="83"/>
      <c r="P144" s="39"/>
    </row>
  </sheetData>
  <mergeCells count="3">
    <mergeCell ref="A7:P12"/>
    <mergeCell ref="A17:A22"/>
    <mergeCell ref="B17:B22"/>
  </mergeCells>
  <pageMargins left="0.7" right="0.7" top="0.75" bottom="0.75" header="0.3" footer="0.3"/>
  <pageSetup paperSize="9" scale="1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DT1</vt:lpstr>
      <vt:lpstr>DT2</vt:lpstr>
      <vt:lpstr>DT3</vt:lpstr>
      <vt:lpstr>DT4</vt:lpstr>
      <vt:lpstr>DT5</vt:lpstr>
      <vt:lpstr>DT6</vt:lpstr>
      <vt:lpstr>DT7</vt:lpstr>
      <vt:lpstr>DT8</vt:lpstr>
      <vt:lpstr>DT9</vt:lpstr>
      <vt:lpstr>RIEPILOGO</vt:lpstr>
      <vt:lpstr>'DT1'!Area_stampa</vt:lpstr>
      <vt:lpstr>'DT2'!Area_stampa</vt:lpstr>
      <vt:lpstr>'DT3'!Area_stampa</vt:lpstr>
      <vt:lpstr>'DT4'!Area_stampa</vt:lpstr>
      <vt:lpstr>'DT5'!Area_stampa</vt:lpstr>
      <vt:lpstr>'DT6'!Area_stampa</vt:lpstr>
      <vt:lpstr>'DT7'!Area_stampa</vt:lpstr>
      <vt:lpstr>'DT8'!Area_stampa</vt:lpstr>
      <vt:lpstr>'DT9'!Area_stampa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Tascone, Federico</dc:creator>
  <cp:lastModifiedBy>Rizzo, Federica</cp:lastModifiedBy>
  <cp:lastPrinted>2021-06-16T12:27:31Z</cp:lastPrinted>
  <dcterms:created xsi:type="dcterms:W3CDTF">2015-06-05T18:17:20Z</dcterms:created>
  <dcterms:modified xsi:type="dcterms:W3CDTF">2021-09-02T12:17:39Z</dcterms:modified>
</cp:coreProperties>
</file>